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rbeitszeitnachweis" state="visible" r:id="rId4"/>
  </sheets>
  <calcPr calcId="171027"/>
</workbook>
</file>

<file path=xl/sharedStrings.xml><?xml version="1.0" encoding="utf-8"?>
<sst xmlns="http://schemas.openxmlformats.org/spreadsheetml/2006/main" count="34" uniqueCount="34">
  <si>
    <t>Dienstify</t>
  </si>
  <si>
    <t>Arbeitszeitnachweis</t>
  </si>
  <si>
    <t>Monatliche Dokumentation mit automatischer Stundenberechnung</t>
  </si>
  <si>
    <t>Mitarbeiter:</t>
  </si>
  <si>
    <t>Monat:</t>
  </si>
  <si>
    <t>Jahr:</t>
  </si>
  <si>
    <t>Firma:</t>
  </si>
  <si>
    <t>Soll-Std./Tag:</t>
  </si>
  <si>
    <t>Personal-Nr.:</t>
  </si>
  <si>
    <t>Tag</t>
  </si>
  <si>
    <t>Datum</t>
  </si>
  <si>
    <t>WT</t>
  </si>
  <si>
    <t>Beginn</t>
  </si>
  <si>
    <t>Ende</t>
  </si>
  <si>
    <t>Pause</t>
  </si>
  <si>
    <t>Ist (Std.)</t>
  </si>
  <si>
    <t>Soll (Std.)</t>
  </si>
  <si>
    <t>+/-</t>
  </si>
  <si>
    <t>Bemerkung</t>
  </si>
  <si>
    <t>Gesamt-Arbeitszeit (Ist):</t>
  </si>
  <si>
    <t>Soll-Arbeitszeit:</t>
  </si>
  <si>
    <t>Differenz (Überstunden):</t>
  </si>
  <si>
    <t>Arbeitstage (Mo-Fr):</t>
  </si>
  <si>
    <t>Tatsächlich gearbeitet:</t>
  </si>
  <si>
    <t>Unterschrift Mitarbeiter:</t>
  </si>
  <si>
    <t>Unterschrift Vorgesetzter:</t>
  </si>
  <si>
    <t>Anleitung:</t>
  </si>
  <si>
    <t>1. Monat und Jahr oben wählen - Datum und Wochentage passen sich automatisch an</t>
  </si>
  <si>
    <t>2. Beginn und Ende als Uhrzeit eintragen (z.B. 08:00 und 17:00) - Arbeitszeit wird automatisch berechnet</t>
  </si>
  <si>
    <t>3. Pause in Minuten eintragen (z.B. 30) - wird automatisch abgezogen</t>
  </si>
  <si>
    <t>4. Nachtschichten werden korrekt berechnet (Ende &lt; Beginn = über Mitternacht)</t>
  </si>
  <si>
    <t>5. Wochenenden werden automatisch blau hinterlegt, Soll ist dort 0</t>
  </si>
  <si>
    <t>Erstellt mit Dienstify – dienstify.com</t>
  </si>
  <si>
    <t>Diese Vorlage ersetzt keine professionelle Dienstplanungssoftware. Alle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</si>
</sst>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"/>
    <numFmt numFmtId="165" formatCode="HH:MM"/>
    <numFmt numFmtId="166" formatCode="+0.00;-0.00;0.00"/>
  </numFmts>
  <fonts count="14" x14ac:knownFonts="1">
    <font>
      <color theme="1"/>
      <family val="2"/>
      <scheme val="minor"/>
      <sz val="11"/>
      <name val="Calibri"/>
    </font>
    <font>
      <b/>
      <color rgb="FF2563EB"/>
      <sz val="14"/>
      <name val="Calibri"/>
    </font>
    <font>
      <b/>
      <color rgb="FF111827"/>
      <sz val="12"/>
      <name val="Calibri"/>
    </font>
    <font>
      <color rgb="FF6B7280"/>
      <sz val="10"/>
      <name val="Calibri"/>
    </font>
    <font>
      <b/>
      <color rgb="FF374151"/>
      <sz val="10"/>
      <name val="Calibri"/>
    </font>
    <font>
      <b/>
      <color rgb="FF2563EB"/>
      <sz val="11"/>
      <name val="Calibri"/>
    </font>
    <font>
      <b/>
      <color rgb="FF111827"/>
      <sz val="11"/>
      <name val="Calibri"/>
    </font>
    <font>
      <b/>
      <color rgb="FFFFFFFF"/>
      <sz val="10"/>
      <name val="Calibri"/>
    </font>
    <font>
      <b/>
      <color rgb="FF111827"/>
      <sz val="10"/>
      <name val="Calibri"/>
    </font>
    <font>
      <color rgb="FF111827"/>
      <sz val="10"/>
      <name val="Calibri"/>
    </font>
    <font>
      <b/>
      <color rgb="FF374151"/>
      <sz val="11"/>
      <name val="Calibri"/>
    </font>
    <font>
      <b/>
      <color rgb="FF2563EB"/>
      <sz val="12"/>
      <name val="Calibri"/>
    </font>
    <font>
      <color rgb="FF6B7280"/>
      <sz val="9"/>
      <name val="Calibri"/>
    </font>
    <font>
      <i/>
      <color rgb="FF6B7280"/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2563EB"/>
      </patternFill>
    </fill>
  </fills>
  <borders count="4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double">
        <color rgb="FF2563E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2" fontId="1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10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35"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ont>
        <b/>
        <color rgb="FF16A34A"/>
      </font>
    </dxf>
    <dxf>
      <font>
        <b/>
        <color rgb="FFDC2626"/>
      </font>
    </dxf>
    <dxf>
      <font>
        <b/>
        <color rgb="FF16A34A"/>
        <sz val="12"/>
      </font>
    </dxf>
    <dxf>
      <font>
        <b/>
        <color rgb="FFDC2626"/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FormatPr defaultRowHeight="15" outlineLevelRow="0" outlineLevelCol="0" x14ac:dyDescent="55"/>
  <cols>
    <col min="1" max="1" width="6" customWidth="1"/>
    <col min="2" max="2" width="10" customWidth="1"/>
    <col min="3" max="3" width="8" customWidth="1"/>
    <col min="4" max="9" width="10" customWidth="1"/>
    <col min="10" max="10" width="14" customWidth="1"/>
  </cols>
  <sheetData>
    <row r="1" ht="3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18" customHeight="1" spans="1:1" x14ac:dyDescent="0.25">
      <c r="A3" s="3" t="s">
        <v>2</v>
      </c>
    </row>
    <row r="4" ht="8" customHeight="1" x14ac:dyDescent="0.25"/>
    <row r="5" ht="26" customHeight="1" spans="1:9" x14ac:dyDescent="0.25">
      <c r="A5" s="4" t="s">
        <v>3</v>
      </c>
      <c r="B5" s="5"/>
      <c r="C5" s="5"/>
      <c r="E5" s="4" t="s">
        <v>4</v>
      </c>
      <c r="F5" s="6">
        <v>3</v>
      </c>
      <c r="G5" s="7" t="s">
        <v>5</v>
      </c>
      <c r="H5" s="6">
        <v>2026</v>
      </c>
      <c r="I5" s="8">
        <f>CHOOSE(F5,"Januar","Februar","März","April","Mai","Juni","Juli","August","September","Oktober","November","Dezember")&amp;" "&amp;H5</f>
      </c>
    </row>
    <row r="6" ht="26" customHeight="1" spans="1:8" x14ac:dyDescent="0.25">
      <c r="A6" s="4" t="s">
        <v>6</v>
      </c>
      <c r="B6" s="5"/>
      <c r="C6" s="5"/>
      <c r="E6" s="4" t="s">
        <v>7</v>
      </c>
      <c r="F6" s="6">
        <v>8</v>
      </c>
      <c r="G6" s="7" t="s">
        <v>8</v>
      </c>
      <c r="H6" s="5"/>
    </row>
    <row r="8" ht="28" customHeight="1" spans="1:10" x14ac:dyDescent="0.25">
      <c r="A8" s="9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ht="22" customHeight="1" spans="1:10" x14ac:dyDescent="0.25">
      <c r="A9" s="10">
        <f>IF(1&lt;=DAY(DATE($H$5,$F$5+1,0)),1,"")</f>
      </c>
      <c r="B9" s="11">
        <f>IF(1&lt;=DAY(DATE($H$5,$F$5+1,0)),DATE($H$5,$F$5,1),"")</f>
      </c>
      <c r="C9" s="12">
        <f>IF(1&lt;=DAY(DATE($H$5,$F$5+1,0)),CHOOSE(WEEKDAY(DATE($H$5,$F$5,1),2),"Mo","Di","Mi","Do","Fr","Sa","So"),"")</f>
      </c>
      <c r="D9" s="13"/>
      <c r="E9" s="13"/>
      <c r="F9" s="12"/>
      <c r="G9" s="14">
        <f>IF(AND(1&lt;=DAY(DATE($H$5,$F$5+1,0)),D9&lt;&gt;"",E9&lt;&gt;""),IF(E9&gt;D9,(E9-D9)*24,((1-D9)+E9)*24)-IF(F9&lt;&gt;"",F9/60,0),"")</f>
      </c>
      <c r="H9" s="15">
        <f>IF(1&lt;=DAY(DATE($H$5,$F$5+1,0)),IF(WEEKDAY(DATE($H$5,$F$5,1),2)&lt;=5,$F$6,0),"")</f>
      </c>
      <c r="I9" s="16">
        <f>IF(AND(1&lt;=DAY(DATE($H$5,$F$5+1,0)),G9&lt;&gt;""),G9-H9,"")</f>
      </c>
      <c r="J9" s="17"/>
    </row>
    <row r="10" ht="22" customHeight="1" spans="1:10" x14ac:dyDescent="0.25">
      <c r="A10" s="10">
        <f>IF(2&lt;=DAY(DATE($H$5,$F$5+1,0)),2,"")</f>
      </c>
      <c r="B10" s="11">
        <f>IF(2&lt;=DAY(DATE($H$5,$F$5+1,0)),DATE($H$5,$F$5,2),"")</f>
      </c>
      <c r="C10" s="12">
        <f>IF(2&lt;=DAY(DATE($H$5,$F$5+1,0)),CHOOSE(WEEKDAY(DATE($H$5,$F$5,2),2),"Mo","Di","Mi","Do","Fr","Sa","So"),"")</f>
      </c>
      <c r="D10" s="13"/>
      <c r="E10" s="13"/>
      <c r="F10" s="12"/>
      <c r="G10" s="14">
        <f>IF(AND(2&lt;=DAY(DATE($H$5,$F$5+1,0)),D10&lt;&gt;"",E10&lt;&gt;""),IF(E10&gt;D10,(E10-D10)*24,((1-D10)+E10)*24)-IF(F10&lt;&gt;"",F10/60,0),"")</f>
      </c>
      <c r="H10" s="15">
        <f>IF(2&lt;=DAY(DATE($H$5,$F$5+1,0)),IF(WEEKDAY(DATE($H$5,$F$5,2),2)&lt;=5,$F$6,0),"")</f>
      </c>
      <c r="I10" s="16">
        <f>IF(AND(2&lt;=DAY(DATE($H$5,$F$5+1,0)),G10&lt;&gt;""),G10-H10,"")</f>
      </c>
      <c r="J10" s="17"/>
    </row>
    <row r="11" ht="22" customHeight="1" spans="1:10" x14ac:dyDescent="0.25">
      <c r="A11" s="10">
        <f>IF(3&lt;=DAY(DATE($H$5,$F$5+1,0)),3,"")</f>
      </c>
      <c r="B11" s="11">
        <f>IF(3&lt;=DAY(DATE($H$5,$F$5+1,0)),DATE($H$5,$F$5,3),"")</f>
      </c>
      <c r="C11" s="12">
        <f>IF(3&lt;=DAY(DATE($H$5,$F$5+1,0)),CHOOSE(WEEKDAY(DATE($H$5,$F$5,3),2),"Mo","Di","Mi","Do","Fr","Sa","So"),"")</f>
      </c>
      <c r="D11" s="13"/>
      <c r="E11" s="13"/>
      <c r="F11" s="12"/>
      <c r="G11" s="14">
        <f>IF(AND(3&lt;=DAY(DATE($H$5,$F$5+1,0)),D11&lt;&gt;"",E11&lt;&gt;""),IF(E11&gt;D11,(E11-D11)*24,((1-D11)+E11)*24)-IF(F11&lt;&gt;"",F11/60,0),"")</f>
      </c>
      <c r="H11" s="15">
        <f>IF(3&lt;=DAY(DATE($H$5,$F$5+1,0)),IF(WEEKDAY(DATE($H$5,$F$5,3),2)&lt;=5,$F$6,0),"")</f>
      </c>
      <c r="I11" s="16">
        <f>IF(AND(3&lt;=DAY(DATE($H$5,$F$5+1,0)),G11&lt;&gt;""),G11-H11,"")</f>
      </c>
      <c r="J11" s="17"/>
    </row>
    <row r="12" ht="22" customHeight="1" spans="1:10" x14ac:dyDescent="0.25">
      <c r="A12" s="10">
        <f>IF(4&lt;=DAY(DATE($H$5,$F$5+1,0)),4,"")</f>
      </c>
      <c r="B12" s="11">
        <f>IF(4&lt;=DAY(DATE($H$5,$F$5+1,0)),DATE($H$5,$F$5,4),"")</f>
      </c>
      <c r="C12" s="12">
        <f>IF(4&lt;=DAY(DATE($H$5,$F$5+1,0)),CHOOSE(WEEKDAY(DATE($H$5,$F$5,4),2),"Mo","Di","Mi","Do","Fr","Sa","So"),"")</f>
      </c>
      <c r="D12" s="13"/>
      <c r="E12" s="13"/>
      <c r="F12" s="12"/>
      <c r="G12" s="14">
        <f>IF(AND(4&lt;=DAY(DATE($H$5,$F$5+1,0)),D12&lt;&gt;"",E12&lt;&gt;""),IF(E12&gt;D12,(E12-D12)*24,((1-D12)+E12)*24)-IF(F12&lt;&gt;"",F12/60,0),"")</f>
      </c>
      <c r="H12" s="15">
        <f>IF(4&lt;=DAY(DATE($H$5,$F$5+1,0)),IF(WEEKDAY(DATE($H$5,$F$5,4),2)&lt;=5,$F$6,0),"")</f>
      </c>
      <c r="I12" s="16">
        <f>IF(AND(4&lt;=DAY(DATE($H$5,$F$5+1,0)),G12&lt;&gt;""),G12-H12,"")</f>
      </c>
      <c r="J12" s="17"/>
    </row>
    <row r="13" ht="22" customHeight="1" spans="1:10" x14ac:dyDescent="0.25">
      <c r="A13" s="10">
        <f>IF(5&lt;=DAY(DATE($H$5,$F$5+1,0)),5,"")</f>
      </c>
      <c r="B13" s="11">
        <f>IF(5&lt;=DAY(DATE($H$5,$F$5+1,0)),DATE($H$5,$F$5,5),"")</f>
      </c>
      <c r="C13" s="12">
        <f>IF(5&lt;=DAY(DATE($H$5,$F$5+1,0)),CHOOSE(WEEKDAY(DATE($H$5,$F$5,5),2),"Mo","Di","Mi","Do","Fr","Sa","So"),"")</f>
      </c>
      <c r="D13" s="13"/>
      <c r="E13" s="13"/>
      <c r="F13" s="12"/>
      <c r="G13" s="14">
        <f>IF(AND(5&lt;=DAY(DATE($H$5,$F$5+1,0)),D13&lt;&gt;"",E13&lt;&gt;""),IF(E13&gt;D13,(E13-D13)*24,((1-D13)+E13)*24)-IF(F13&lt;&gt;"",F13/60,0),"")</f>
      </c>
      <c r="H13" s="15">
        <f>IF(5&lt;=DAY(DATE($H$5,$F$5+1,0)),IF(WEEKDAY(DATE($H$5,$F$5,5),2)&lt;=5,$F$6,0),"")</f>
      </c>
      <c r="I13" s="16">
        <f>IF(AND(5&lt;=DAY(DATE($H$5,$F$5+1,0)),G13&lt;&gt;""),G13-H13,"")</f>
      </c>
      <c r="J13" s="17"/>
    </row>
    <row r="14" ht="22" customHeight="1" spans="1:10" x14ac:dyDescent="0.25">
      <c r="A14" s="10">
        <f>IF(6&lt;=DAY(DATE($H$5,$F$5+1,0)),6,"")</f>
      </c>
      <c r="B14" s="11">
        <f>IF(6&lt;=DAY(DATE($H$5,$F$5+1,0)),DATE($H$5,$F$5,6),"")</f>
      </c>
      <c r="C14" s="12">
        <f>IF(6&lt;=DAY(DATE($H$5,$F$5+1,0)),CHOOSE(WEEKDAY(DATE($H$5,$F$5,6),2),"Mo","Di","Mi","Do","Fr","Sa","So"),"")</f>
      </c>
      <c r="D14" s="13"/>
      <c r="E14" s="13"/>
      <c r="F14" s="12"/>
      <c r="G14" s="14">
        <f>IF(AND(6&lt;=DAY(DATE($H$5,$F$5+1,0)),D14&lt;&gt;"",E14&lt;&gt;""),IF(E14&gt;D14,(E14-D14)*24,((1-D14)+E14)*24)-IF(F14&lt;&gt;"",F14/60,0),"")</f>
      </c>
      <c r="H14" s="15">
        <f>IF(6&lt;=DAY(DATE($H$5,$F$5+1,0)),IF(WEEKDAY(DATE($H$5,$F$5,6),2)&lt;=5,$F$6,0),"")</f>
      </c>
      <c r="I14" s="16">
        <f>IF(AND(6&lt;=DAY(DATE($H$5,$F$5+1,0)),G14&lt;&gt;""),G14-H14,"")</f>
      </c>
      <c r="J14" s="17"/>
    </row>
    <row r="15" ht="22" customHeight="1" spans="1:10" x14ac:dyDescent="0.25">
      <c r="A15" s="10">
        <f>IF(7&lt;=DAY(DATE($H$5,$F$5+1,0)),7,"")</f>
      </c>
      <c r="B15" s="11">
        <f>IF(7&lt;=DAY(DATE($H$5,$F$5+1,0)),DATE($H$5,$F$5,7),"")</f>
      </c>
      <c r="C15" s="12">
        <f>IF(7&lt;=DAY(DATE($H$5,$F$5+1,0)),CHOOSE(WEEKDAY(DATE($H$5,$F$5,7),2),"Mo","Di","Mi","Do","Fr","Sa","So"),"")</f>
      </c>
      <c r="D15" s="13"/>
      <c r="E15" s="13"/>
      <c r="F15" s="12"/>
      <c r="G15" s="14">
        <f>IF(AND(7&lt;=DAY(DATE($H$5,$F$5+1,0)),D15&lt;&gt;"",E15&lt;&gt;""),IF(E15&gt;D15,(E15-D15)*24,((1-D15)+E15)*24)-IF(F15&lt;&gt;"",F15/60,0),"")</f>
      </c>
      <c r="H15" s="15">
        <f>IF(7&lt;=DAY(DATE($H$5,$F$5+1,0)),IF(WEEKDAY(DATE($H$5,$F$5,7),2)&lt;=5,$F$6,0),"")</f>
      </c>
      <c r="I15" s="16">
        <f>IF(AND(7&lt;=DAY(DATE($H$5,$F$5+1,0)),G15&lt;&gt;""),G15-H15,"")</f>
      </c>
      <c r="J15" s="17"/>
    </row>
    <row r="16" ht="22" customHeight="1" spans="1:10" x14ac:dyDescent="0.25">
      <c r="A16" s="10">
        <f>IF(8&lt;=DAY(DATE($H$5,$F$5+1,0)),8,"")</f>
      </c>
      <c r="B16" s="11">
        <f>IF(8&lt;=DAY(DATE($H$5,$F$5+1,0)),DATE($H$5,$F$5,8),"")</f>
      </c>
      <c r="C16" s="12">
        <f>IF(8&lt;=DAY(DATE($H$5,$F$5+1,0)),CHOOSE(WEEKDAY(DATE($H$5,$F$5,8),2),"Mo","Di","Mi","Do","Fr","Sa","So"),"")</f>
      </c>
      <c r="D16" s="13"/>
      <c r="E16" s="13"/>
      <c r="F16" s="12"/>
      <c r="G16" s="14">
        <f>IF(AND(8&lt;=DAY(DATE($H$5,$F$5+1,0)),D16&lt;&gt;"",E16&lt;&gt;""),IF(E16&gt;D16,(E16-D16)*24,((1-D16)+E16)*24)-IF(F16&lt;&gt;"",F16/60,0),"")</f>
      </c>
      <c r="H16" s="15">
        <f>IF(8&lt;=DAY(DATE($H$5,$F$5+1,0)),IF(WEEKDAY(DATE($H$5,$F$5,8),2)&lt;=5,$F$6,0),"")</f>
      </c>
      <c r="I16" s="16">
        <f>IF(AND(8&lt;=DAY(DATE($H$5,$F$5+1,0)),G16&lt;&gt;""),G16-H16,"")</f>
      </c>
      <c r="J16" s="17"/>
    </row>
    <row r="17" ht="22" customHeight="1" spans="1:10" x14ac:dyDescent="0.25">
      <c r="A17" s="10">
        <f>IF(9&lt;=DAY(DATE($H$5,$F$5+1,0)),9,"")</f>
      </c>
      <c r="B17" s="11">
        <f>IF(9&lt;=DAY(DATE($H$5,$F$5+1,0)),DATE($H$5,$F$5,9),"")</f>
      </c>
      <c r="C17" s="12">
        <f>IF(9&lt;=DAY(DATE($H$5,$F$5+1,0)),CHOOSE(WEEKDAY(DATE($H$5,$F$5,9),2),"Mo","Di","Mi","Do","Fr","Sa","So"),"")</f>
      </c>
      <c r="D17" s="13"/>
      <c r="E17" s="13"/>
      <c r="F17" s="12"/>
      <c r="G17" s="14">
        <f>IF(AND(9&lt;=DAY(DATE($H$5,$F$5+1,0)),D17&lt;&gt;"",E17&lt;&gt;""),IF(E17&gt;D17,(E17-D17)*24,((1-D17)+E17)*24)-IF(F17&lt;&gt;"",F17/60,0),"")</f>
      </c>
      <c r="H17" s="15">
        <f>IF(9&lt;=DAY(DATE($H$5,$F$5+1,0)),IF(WEEKDAY(DATE($H$5,$F$5,9),2)&lt;=5,$F$6,0),"")</f>
      </c>
      <c r="I17" s="16">
        <f>IF(AND(9&lt;=DAY(DATE($H$5,$F$5+1,0)),G17&lt;&gt;""),G17-H17,"")</f>
      </c>
      <c r="J17" s="17"/>
    </row>
    <row r="18" ht="22" customHeight="1" spans="1:10" x14ac:dyDescent="0.25">
      <c r="A18" s="10">
        <f>IF(10&lt;=DAY(DATE($H$5,$F$5+1,0)),10,"")</f>
      </c>
      <c r="B18" s="11">
        <f>IF(10&lt;=DAY(DATE($H$5,$F$5+1,0)),DATE($H$5,$F$5,10),"")</f>
      </c>
      <c r="C18" s="12">
        <f>IF(10&lt;=DAY(DATE($H$5,$F$5+1,0)),CHOOSE(WEEKDAY(DATE($H$5,$F$5,10),2),"Mo","Di","Mi","Do","Fr","Sa","So"),"")</f>
      </c>
      <c r="D18" s="13"/>
      <c r="E18" s="13"/>
      <c r="F18" s="12"/>
      <c r="G18" s="14">
        <f>IF(AND(10&lt;=DAY(DATE($H$5,$F$5+1,0)),D18&lt;&gt;"",E18&lt;&gt;""),IF(E18&gt;D18,(E18-D18)*24,((1-D18)+E18)*24)-IF(F18&lt;&gt;"",F18/60,0),"")</f>
      </c>
      <c r="H18" s="15">
        <f>IF(10&lt;=DAY(DATE($H$5,$F$5+1,0)),IF(WEEKDAY(DATE($H$5,$F$5,10),2)&lt;=5,$F$6,0),"")</f>
      </c>
      <c r="I18" s="16">
        <f>IF(AND(10&lt;=DAY(DATE($H$5,$F$5+1,0)),G18&lt;&gt;""),G18-H18,"")</f>
      </c>
      <c r="J18" s="17"/>
    </row>
    <row r="19" ht="22" customHeight="1" spans="1:10" x14ac:dyDescent="0.25">
      <c r="A19" s="10">
        <f>IF(11&lt;=DAY(DATE($H$5,$F$5+1,0)),11,"")</f>
      </c>
      <c r="B19" s="11">
        <f>IF(11&lt;=DAY(DATE($H$5,$F$5+1,0)),DATE($H$5,$F$5,11),"")</f>
      </c>
      <c r="C19" s="12">
        <f>IF(11&lt;=DAY(DATE($H$5,$F$5+1,0)),CHOOSE(WEEKDAY(DATE($H$5,$F$5,11),2),"Mo","Di","Mi","Do","Fr","Sa","So"),"")</f>
      </c>
      <c r="D19" s="13"/>
      <c r="E19" s="13"/>
      <c r="F19" s="12"/>
      <c r="G19" s="14">
        <f>IF(AND(11&lt;=DAY(DATE($H$5,$F$5+1,0)),D19&lt;&gt;"",E19&lt;&gt;""),IF(E19&gt;D19,(E19-D19)*24,((1-D19)+E19)*24)-IF(F19&lt;&gt;"",F19/60,0),"")</f>
      </c>
      <c r="H19" s="15">
        <f>IF(11&lt;=DAY(DATE($H$5,$F$5+1,0)),IF(WEEKDAY(DATE($H$5,$F$5,11),2)&lt;=5,$F$6,0),"")</f>
      </c>
      <c r="I19" s="16">
        <f>IF(AND(11&lt;=DAY(DATE($H$5,$F$5+1,0)),G19&lt;&gt;""),G19-H19,"")</f>
      </c>
      <c r="J19" s="17"/>
    </row>
    <row r="20" ht="22" customHeight="1" spans="1:10" x14ac:dyDescent="0.25">
      <c r="A20" s="10">
        <f>IF(12&lt;=DAY(DATE($H$5,$F$5+1,0)),12,"")</f>
      </c>
      <c r="B20" s="11">
        <f>IF(12&lt;=DAY(DATE($H$5,$F$5+1,0)),DATE($H$5,$F$5,12),"")</f>
      </c>
      <c r="C20" s="12">
        <f>IF(12&lt;=DAY(DATE($H$5,$F$5+1,0)),CHOOSE(WEEKDAY(DATE($H$5,$F$5,12),2),"Mo","Di","Mi","Do","Fr","Sa","So"),"")</f>
      </c>
      <c r="D20" s="13"/>
      <c r="E20" s="13"/>
      <c r="F20" s="12"/>
      <c r="G20" s="14">
        <f>IF(AND(12&lt;=DAY(DATE($H$5,$F$5+1,0)),D20&lt;&gt;"",E20&lt;&gt;""),IF(E20&gt;D20,(E20-D20)*24,((1-D20)+E20)*24)-IF(F20&lt;&gt;"",F20/60,0),"")</f>
      </c>
      <c r="H20" s="15">
        <f>IF(12&lt;=DAY(DATE($H$5,$F$5+1,0)),IF(WEEKDAY(DATE($H$5,$F$5,12),2)&lt;=5,$F$6,0),"")</f>
      </c>
      <c r="I20" s="16">
        <f>IF(AND(12&lt;=DAY(DATE($H$5,$F$5+1,0)),G20&lt;&gt;""),G20-H20,"")</f>
      </c>
      <c r="J20" s="17"/>
    </row>
    <row r="21" ht="22" customHeight="1" spans="1:10" x14ac:dyDescent="0.25">
      <c r="A21" s="10">
        <f>IF(13&lt;=DAY(DATE($H$5,$F$5+1,0)),13,"")</f>
      </c>
      <c r="B21" s="11">
        <f>IF(13&lt;=DAY(DATE($H$5,$F$5+1,0)),DATE($H$5,$F$5,13),"")</f>
      </c>
      <c r="C21" s="12">
        <f>IF(13&lt;=DAY(DATE($H$5,$F$5+1,0)),CHOOSE(WEEKDAY(DATE($H$5,$F$5,13),2),"Mo","Di","Mi","Do","Fr","Sa","So"),"")</f>
      </c>
      <c r="D21" s="13"/>
      <c r="E21" s="13"/>
      <c r="F21" s="12"/>
      <c r="G21" s="14">
        <f>IF(AND(13&lt;=DAY(DATE($H$5,$F$5+1,0)),D21&lt;&gt;"",E21&lt;&gt;""),IF(E21&gt;D21,(E21-D21)*24,((1-D21)+E21)*24)-IF(F21&lt;&gt;"",F21/60,0),"")</f>
      </c>
      <c r="H21" s="15">
        <f>IF(13&lt;=DAY(DATE($H$5,$F$5+1,0)),IF(WEEKDAY(DATE($H$5,$F$5,13),2)&lt;=5,$F$6,0),"")</f>
      </c>
      <c r="I21" s="16">
        <f>IF(AND(13&lt;=DAY(DATE($H$5,$F$5+1,0)),G21&lt;&gt;""),G21-H21,"")</f>
      </c>
      <c r="J21" s="17"/>
    </row>
    <row r="22" ht="22" customHeight="1" spans="1:10" x14ac:dyDescent="0.25">
      <c r="A22" s="10">
        <f>IF(14&lt;=DAY(DATE($H$5,$F$5+1,0)),14,"")</f>
      </c>
      <c r="B22" s="11">
        <f>IF(14&lt;=DAY(DATE($H$5,$F$5+1,0)),DATE($H$5,$F$5,14),"")</f>
      </c>
      <c r="C22" s="12">
        <f>IF(14&lt;=DAY(DATE($H$5,$F$5+1,0)),CHOOSE(WEEKDAY(DATE($H$5,$F$5,14),2),"Mo","Di","Mi","Do","Fr","Sa","So"),"")</f>
      </c>
      <c r="D22" s="13"/>
      <c r="E22" s="13"/>
      <c r="F22" s="12"/>
      <c r="G22" s="14">
        <f>IF(AND(14&lt;=DAY(DATE($H$5,$F$5+1,0)),D22&lt;&gt;"",E22&lt;&gt;""),IF(E22&gt;D22,(E22-D22)*24,((1-D22)+E22)*24)-IF(F22&lt;&gt;"",F22/60,0),"")</f>
      </c>
      <c r="H22" s="15">
        <f>IF(14&lt;=DAY(DATE($H$5,$F$5+1,0)),IF(WEEKDAY(DATE($H$5,$F$5,14),2)&lt;=5,$F$6,0),"")</f>
      </c>
      <c r="I22" s="16">
        <f>IF(AND(14&lt;=DAY(DATE($H$5,$F$5+1,0)),G22&lt;&gt;""),G22-H22,"")</f>
      </c>
      <c r="J22" s="17"/>
    </row>
    <row r="23" ht="22" customHeight="1" spans="1:10" x14ac:dyDescent="0.25">
      <c r="A23" s="10">
        <f>IF(15&lt;=DAY(DATE($H$5,$F$5+1,0)),15,"")</f>
      </c>
      <c r="B23" s="11">
        <f>IF(15&lt;=DAY(DATE($H$5,$F$5+1,0)),DATE($H$5,$F$5,15),"")</f>
      </c>
      <c r="C23" s="12">
        <f>IF(15&lt;=DAY(DATE($H$5,$F$5+1,0)),CHOOSE(WEEKDAY(DATE($H$5,$F$5,15),2),"Mo","Di","Mi","Do","Fr","Sa","So"),"")</f>
      </c>
      <c r="D23" s="13"/>
      <c r="E23" s="13"/>
      <c r="F23" s="12"/>
      <c r="G23" s="14">
        <f>IF(AND(15&lt;=DAY(DATE($H$5,$F$5+1,0)),D23&lt;&gt;"",E23&lt;&gt;""),IF(E23&gt;D23,(E23-D23)*24,((1-D23)+E23)*24)-IF(F23&lt;&gt;"",F23/60,0),"")</f>
      </c>
      <c r="H23" s="15">
        <f>IF(15&lt;=DAY(DATE($H$5,$F$5+1,0)),IF(WEEKDAY(DATE($H$5,$F$5,15),2)&lt;=5,$F$6,0),"")</f>
      </c>
      <c r="I23" s="16">
        <f>IF(AND(15&lt;=DAY(DATE($H$5,$F$5+1,0)),G23&lt;&gt;""),G23-H23,"")</f>
      </c>
      <c r="J23" s="17"/>
    </row>
    <row r="24" ht="22" customHeight="1" spans="1:10" x14ac:dyDescent="0.25">
      <c r="A24" s="10">
        <f>IF(16&lt;=DAY(DATE($H$5,$F$5+1,0)),16,"")</f>
      </c>
      <c r="B24" s="11">
        <f>IF(16&lt;=DAY(DATE($H$5,$F$5+1,0)),DATE($H$5,$F$5,16),"")</f>
      </c>
      <c r="C24" s="12">
        <f>IF(16&lt;=DAY(DATE($H$5,$F$5+1,0)),CHOOSE(WEEKDAY(DATE($H$5,$F$5,16),2),"Mo","Di","Mi","Do","Fr","Sa","So"),"")</f>
      </c>
      <c r="D24" s="13"/>
      <c r="E24" s="13"/>
      <c r="F24" s="12"/>
      <c r="G24" s="14">
        <f>IF(AND(16&lt;=DAY(DATE($H$5,$F$5+1,0)),D24&lt;&gt;"",E24&lt;&gt;""),IF(E24&gt;D24,(E24-D24)*24,((1-D24)+E24)*24)-IF(F24&lt;&gt;"",F24/60,0),"")</f>
      </c>
      <c r="H24" s="15">
        <f>IF(16&lt;=DAY(DATE($H$5,$F$5+1,0)),IF(WEEKDAY(DATE($H$5,$F$5,16),2)&lt;=5,$F$6,0),"")</f>
      </c>
      <c r="I24" s="16">
        <f>IF(AND(16&lt;=DAY(DATE($H$5,$F$5+1,0)),G24&lt;&gt;""),G24-H24,"")</f>
      </c>
      <c r="J24" s="17"/>
    </row>
    <row r="25" ht="22" customHeight="1" spans="1:10" x14ac:dyDescent="0.25">
      <c r="A25" s="10">
        <f>IF(17&lt;=DAY(DATE($H$5,$F$5+1,0)),17,"")</f>
      </c>
      <c r="B25" s="11">
        <f>IF(17&lt;=DAY(DATE($H$5,$F$5+1,0)),DATE($H$5,$F$5,17),"")</f>
      </c>
      <c r="C25" s="12">
        <f>IF(17&lt;=DAY(DATE($H$5,$F$5+1,0)),CHOOSE(WEEKDAY(DATE($H$5,$F$5,17),2),"Mo","Di","Mi","Do","Fr","Sa","So"),"")</f>
      </c>
      <c r="D25" s="13"/>
      <c r="E25" s="13"/>
      <c r="F25" s="12"/>
      <c r="G25" s="14">
        <f>IF(AND(17&lt;=DAY(DATE($H$5,$F$5+1,0)),D25&lt;&gt;"",E25&lt;&gt;""),IF(E25&gt;D25,(E25-D25)*24,((1-D25)+E25)*24)-IF(F25&lt;&gt;"",F25/60,0),"")</f>
      </c>
      <c r="H25" s="15">
        <f>IF(17&lt;=DAY(DATE($H$5,$F$5+1,0)),IF(WEEKDAY(DATE($H$5,$F$5,17),2)&lt;=5,$F$6,0),"")</f>
      </c>
      <c r="I25" s="16">
        <f>IF(AND(17&lt;=DAY(DATE($H$5,$F$5+1,0)),G25&lt;&gt;""),G25-H25,"")</f>
      </c>
      <c r="J25" s="17"/>
    </row>
    <row r="26" ht="22" customHeight="1" spans="1:10" x14ac:dyDescent="0.25">
      <c r="A26" s="10">
        <f>IF(18&lt;=DAY(DATE($H$5,$F$5+1,0)),18,"")</f>
      </c>
      <c r="B26" s="11">
        <f>IF(18&lt;=DAY(DATE($H$5,$F$5+1,0)),DATE($H$5,$F$5,18),"")</f>
      </c>
      <c r="C26" s="12">
        <f>IF(18&lt;=DAY(DATE($H$5,$F$5+1,0)),CHOOSE(WEEKDAY(DATE($H$5,$F$5,18),2),"Mo","Di","Mi","Do","Fr","Sa","So"),"")</f>
      </c>
      <c r="D26" s="13"/>
      <c r="E26" s="13"/>
      <c r="F26" s="12"/>
      <c r="G26" s="14">
        <f>IF(AND(18&lt;=DAY(DATE($H$5,$F$5+1,0)),D26&lt;&gt;"",E26&lt;&gt;""),IF(E26&gt;D26,(E26-D26)*24,((1-D26)+E26)*24)-IF(F26&lt;&gt;"",F26/60,0),"")</f>
      </c>
      <c r="H26" s="15">
        <f>IF(18&lt;=DAY(DATE($H$5,$F$5+1,0)),IF(WEEKDAY(DATE($H$5,$F$5,18),2)&lt;=5,$F$6,0),"")</f>
      </c>
      <c r="I26" s="16">
        <f>IF(AND(18&lt;=DAY(DATE($H$5,$F$5+1,0)),G26&lt;&gt;""),G26-H26,"")</f>
      </c>
      <c r="J26" s="17"/>
    </row>
    <row r="27" ht="22" customHeight="1" spans="1:10" x14ac:dyDescent="0.25">
      <c r="A27" s="10">
        <f>IF(19&lt;=DAY(DATE($H$5,$F$5+1,0)),19,"")</f>
      </c>
      <c r="B27" s="11">
        <f>IF(19&lt;=DAY(DATE($H$5,$F$5+1,0)),DATE($H$5,$F$5,19),"")</f>
      </c>
      <c r="C27" s="12">
        <f>IF(19&lt;=DAY(DATE($H$5,$F$5+1,0)),CHOOSE(WEEKDAY(DATE($H$5,$F$5,19),2),"Mo","Di","Mi","Do","Fr","Sa","So"),"")</f>
      </c>
      <c r="D27" s="13"/>
      <c r="E27" s="13"/>
      <c r="F27" s="12"/>
      <c r="G27" s="14">
        <f>IF(AND(19&lt;=DAY(DATE($H$5,$F$5+1,0)),D27&lt;&gt;"",E27&lt;&gt;""),IF(E27&gt;D27,(E27-D27)*24,((1-D27)+E27)*24)-IF(F27&lt;&gt;"",F27/60,0),"")</f>
      </c>
      <c r="H27" s="15">
        <f>IF(19&lt;=DAY(DATE($H$5,$F$5+1,0)),IF(WEEKDAY(DATE($H$5,$F$5,19),2)&lt;=5,$F$6,0),"")</f>
      </c>
      <c r="I27" s="16">
        <f>IF(AND(19&lt;=DAY(DATE($H$5,$F$5+1,0)),G27&lt;&gt;""),G27-H27,"")</f>
      </c>
      <c r="J27" s="17"/>
    </row>
    <row r="28" ht="22" customHeight="1" spans="1:10" x14ac:dyDescent="0.25">
      <c r="A28" s="10">
        <f>IF(20&lt;=DAY(DATE($H$5,$F$5+1,0)),20,"")</f>
      </c>
      <c r="B28" s="11">
        <f>IF(20&lt;=DAY(DATE($H$5,$F$5+1,0)),DATE($H$5,$F$5,20),"")</f>
      </c>
      <c r="C28" s="12">
        <f>IF(20&lt;=DAY(DATE($H$5,$F$5+1,0)),CHOOSE(WEEKDAY(DATE($H$5,$F$5,20),2),"Mo","Di","Mi","Do","Fr","Sa","So"),"")</f>
      </c>
      <c r="D28" s="13"/>
      <c r="E28" s="13"/>
      <c r="F28" s="12"/>
      <c r="G28" s="14">
        <f>IF(AND(20&lt;=DAY(DATE($H$5,$F$5+1,0)),D28&lt;&gt;"",E28&lt;&gt;""),IF(E28&gt;D28,(E28-D28)*24,((1-D28)+E28)*24)-IF(F28&lt;&gt;"",F28/60,0),"")</f>
      </c>
      <c r="H28" s="15">
        <f>IF(20&lt;=DAY(DATE($H$5,$F$5+1,0)),IF(WEEKDAY(DATE($H$5,$F$5,20),2)&lt;=5,$F$6,0),"")</f>
      </c>
      <c r="I28" s="16">
        <f>IF(AND(20&lt;=DAY(DATE($H$5,$F$5+1,0)),G28&lt;&gt;""),G28-H28,"")</f>
      </c>
      <c r="J28" s="17"/>
    </row>
    <row r="29" ht="22" customHeight="1" spans="1:10" x14ac:dyDescent="0.25">
      <c r="A29" s="10">
        <f>IF(21&lt;=DAY(DATE($H$5,$F$5+1,0)),21,"")</f>
      </c>
      <c r="B29" s="11">
        <f>IF(21&lt;=DAY(DATE($H$5,$F$5+1,0)),DATE($H$5,$F$5,21),"")</f>
      </c>
      <c r="C29" s="12">
        <f>IF(21&lt;=DAY(DATE($H$5,$F$5+1,0)),CHOOSE(WEEKDAY(DATE($H$5,$F$5,21),2),"Mo","Di","Mi","Do","Fr","Sa","So"),"")</f>
      </c>
      <c r="D29" s="13"/>
      <c r="E29" s="13"/>
      <c r="F29" s="12"/>
      <c r="G29" s="14">
        <f>IF(AND(21&lt;=DAY(DATE($H$5,$F$5+1,0)),D29&lt;&gt;"",E29&lt;&gt;""),IF(E29&gt;D29,(E29-D29)*24,((1-D29)+E29)*24)-IF(F29&lt;&gt;"",F29/60,0),"")</f>
      </c>
      <c r="H29" s="15">
        <f>IF(21&lt;=DAY(DATE($H$5,$F$5+1,0)),IF(WEEKDAY(DATE($H$5,$F$5,21),2)&lt;=5,$F$6,0),"")</f>
      </c>
      <c r="I29" s="16">
        <f>IF(AND(21&lt;=DAY(DATE($H$5,$F$5+1,0)),G29&lt;&gt;""),G29-H29,"")</f>
      </c>
      <c r="J29" s="17"/>
    </row>
    <row r="30" ht="22" customHeight="1" spans="1:10" x14ac:dyDescent="0.25">
      <c r="A30" s="10">
        <f>IF(22&lt;=DAY(DATE($H$5,$F$5+1,0)),22,"")</f>
      </c>
      <c r="B30" s="11">
        <f>IF(22&lt;=DAY(DATE($H$5,$F$5+1,0)),DATE($H$5,$F$5,22),"")</f>
      </c>
      <c r="C30" s="12">
        <f>IF(22&lt;=DAY(DATE($H$5,$F$5+1,0)),CHOOSE(WEEKDAY(DATE($H$5,$F$5,22),2),"Mo","Di","Mi","Do","Fr","Sa","So"),"")</f>
      </c>
      <c r="D30" s="13"/>
      <c r="E30" s="13"/>
      <c r="F30" s="12"/>
      <c r="G30" s="14">
        <f>IF(AND(22&lt;=DAY(DATE($H$5,$F$5+1,0)),D30&lt;&gt;"",E30&lt;&gt;""),IF(E30&gt;D30,(E30-D30)*24,((1-D30)+E30)*24)-IF(F30&lt;&gt;"",F30/60,0),"")</f>
      </c>
      <c r="H30" s="15">
        <f>IF(22&lt;=DAY(DATE($H$5,$F$5+1,0)),IF(WEEKDAY(DATE($H$5,$F$5,22),2)&lt;=5,$F$6,0),"")</f>
      </c>
      <c r="I30" s="16">
        <f>IF(AND(22&lt;=DAY(DATE($H$5,$F$5+1,0)),G30&lt;&gt;""),G30-H30,"")</f>
      </c>
      <c r="J30" s="17"/>
    </row>
    <row r="31" ht="22" customHeight="1" spans="1:10" x14ac:dyDescent="0.25">
      <c r="A31" s="10">
        <f>IF(23&lt;=DAY(DATE($H$5,$F$5+1,0)),23,"")</f>
      </c>
      <c r="B31" s="11">
        <f>IF(23&lt;=DAY(DATE($H$5,$F$5+1,0)),DATE($H$5,$F$5,23),"")</f>
      </c>
      <c r="C31" s="12">
        <f>IF(23&lt;=DAY(DATE($H$5,$F$5+1,0)),CHOOSE(WEEKDAY(DATE($H$5,$F$5,23),2),"Mo","Di","Mi","Do","Fr","Sa","So"),"")</f>
      </c>
      <c r="D31" s="13"/>
      <c r="E31" s="13"/>
      <c r="F31" s="12"/>
      <c r="G31" s="14">
        <f>IF(AND(23&lt;=DAY(DATE($H$5,$F$5+1,0)),D31&lt;&gt;"",E31&lt;&gt;""),IF(E31&gt;D31,(E31-D31)*24,((1-D31)+E31)*24)-IF(F31&lt;&gt;"",F31/60,0),"")</f>
      </c>
      <c r="H31" s="15">
        <f>IF(23&lt;=DAY(DATE($H$5,$F$5+1,0)),IF(WEEKDAY(DATE($H$5,$F$5,23),2)&lt;=5,$F$6,0),"")</f>
      </c>
      <c r="I31" s="16">
        <f>IF(AND(23&lt;=DAY(DATE($H$5,$F$5+1,0)),G31&lt;&gt;""),G31-H31,"")</f>
      </c>
      <c r="J31" s="17"/>
    </row>
    <row r="32" ht="22" customHeight="1" spans="1:10" x14ac:dyDescent="0.25">
      <c r="A32" s="10">
        <f>IF(24&lt;=DAY(DATE($H$5,$F$5+1,0)),24,"")</f>
      </c>
      <c r="B32" s="11">
        <f>IF(24&lt;=DAY(DATE($H$5,$F$5+1,0)),DATE($H$5,$F$5,24),"")</f>
      </c>
      <c r="C32" s="12">
        <f>IF(24&lt;=DAY(DATE($H$5,$F$5+1,0)),CHOOSE(WEEKDAY(DATE($H$5,$F$5,24),2),"Mo","Di","Mi","Do","Fr","Sa","So"),"")</f>
      </c>
      <c r="D32" s="13"/>
      <c r="E32" s="13"/>
      <c r="F32" s="12"/>
      <c r="G32" s="14">
        <f>IF(AND(24&lt;=DAY(DATE($H$5,$F$5+1,0)),D32&lt;&gt;"",E32&lt;&gt;""),IF(E32&gt;D32,(E32-D32)*24,((1-D32)+E32)*24)-IF(F32&lt;&gt;"",F32/60,0),"")</f>
      </c>
      <c r="H32" s="15">
        <f>IF(24&lt;=DAY(DATE($H$5,$F$5+1,0)),IF(WEEKDAY(DATE($H$5,$F$5,24),2)&lt;=5,$F$6,0),"")</f>
      </c>
      <c r="I32" s="16">
        <f>IF(AND(24&lt;=DAY(DATE($H$5,$F$5+1,0)),G32&lt;&gt;""),G32-H32,"")</f>
      </c>
      <c r="J32" s="17"/>
    </row>
    <row r="33" ht="22" customHeight="1" spans="1:10" x14ac:dyDescent="0.25">
      <c r="A33" s="10">
        <f>IF(25&lt;=DAY(DATE($H$5,$F$5+1,0)),25,"")</f>
      </c>
      <c r="B33" s="11">
        <f>IF(25&lt;=DAY(DATE($H$5,$F$5+1,0)),DATE($H$5,$F$5,25),"")</f>
      </c>
      <c r="C33" s="12">
        <f>IF(25&lt;=DAY(DATE($H$5,$F$5+1,0)),CHOOSE(WEEKDAY(DATE($H$5,$F$5,25),2),"Mo","Di","Mi","Do","Fr","Sa","So"),"")</f>
      </c>
      <c r="D33" s="13"/>
      <c r="E33" s="13"/>
      <c r="F33" s="12"/>
      <c r="G33" s="14">
        <f>IF(AND(25&lt;=DAY(DATE($H$5,$F$5+1,0)),D33&lt;&gt;"",E33&lt;&gt;""),IF(E33&gt;D33,(E33-D33)*24,((1-D33)+E33)*24)-IF(F33&lt;&gt;"",F33/60,0),"")</f>
      </c>
      <c r="H33" s="15">
        <f>IF(25&lt;=DAY(DATE($H$5,$F$5+1,0)),IF(WEEKDAY(DATE($H$5,$F$5,25),2)&lt;=5,$F$6,0),"")</f>
      </c>
      <c r="I33" s="16">
        <f>IF(AND(25&lt;=DAY(DATE($H$5,$F$5+1,0)),G33&lt;&gt;""),G33-H33,"")</f>
      </c>
      <c r="J33" s="17"/>
    </row>
    <row r="34" ht="22" customHeight="1" spans="1:10" x14ac:dyDescent="0.25">
      <c r="A34" s="10">
        <f>IF(26&lt;=DAY(DATE($H$5,$F$5+1,0)),26,"")</f>
      </c>
      <c r="B34" s="11">
        <f>IF(26&lt;=DAY(DATE($H$5,$F$5+1,0)),DATE($H$5,$F$5,26),"")</f>
      </c>
      <c r="C34" s="12">
        <f>IF(26&lt;=DAY(DATE($H$5,$F$5+1,0)),CHOOSE(WEEKDAY(DATE($H$5,$F$5,26),2),"Mo","Di","Mi","Do","Fr","Sa","So"),"")</f>
      </c>
      <c r="D34" s="13"/>
      <c r="E34" s="13"/>
      <c r="F34" s="12"/>
      <c r="G34" s="14">
        <f>IF(AND(26&lt;=DAY(DATE($H$5,$F$5+1,0)),D34&lt;&gt;"",E34&lt;&gt;""),IF(E34&gt;D34,(E34-D34)*24,((1-D34)+E34)*24)-IF(F34&lt;&gt;"",F34/60,0),"")</f>
      </c>
      <c r="H34" s="15">
        <f>IF(26&lt;=DAY(DATE($H$5,$F$5+1,0)),IF(WEEKDAY(DATE($H$5,$F$5,26),2)&lt;=5,$F$6,0),"")</f>
      </c>
      <c r="I34" s="16">
        <f>IF(AND(26&lt;=DAY(DATE($H$5,$F$5+1,0)),G34&lt;&gt;""),G34-H34,"")</f>
      </c>
      <c r="J34" s="17"/>
    </row>
    <row r="35" ht="22" customHeight="1" spans="1:10" x14ac:dyDescent="0.25">
      <c r="A35" s="10">
        <f>IF(27&lt;=DAY(DATE($H$5,$F$5+1,0)),27,"")</f>
      </c>
      <c r="B35" s="11">
        <f>IF(27&lt;=DAY(DATE($H$5,$F$5+1,0)),DATE($H$5,$F$5,27),"")</f>
      </c>
      <c r="C35" s="12">
        <f>IF(27&lt;=DAY(DATE($H$5,$F$5+1,0)),CHOOSE(WEEKDAY(DATE($H$5,$F$5,27),2),"Mo","Di","Mi","Do","Fr","Sa","So"),"")</f>
      </c>
      <c r="D35" s="13"/>
      <c r="E35" s="13"/>
      <c r="F35" s="12"/>
      <c r="G35" s="14">
        <f>IF(AND(27&lt;=DAY(DATE($H$5,$F$5+1,0)),D35&lt;&gt;"",E35&lt;&gt;""),IF(E35&gt;D35,(E35-D35)*24,((1-D35)+E35)*24)-IF(F35&lt;&gt;"",F35/60,0),"")</f>
      </c>
      <c r="H35" s="15">
        <f>IF(27&lt;=DAY(DATE($H$5,$F$5+1,0)),IF(WEEKDAY(DATE($H$5,$F$5,27),2)&lt;=5,$F$6,0),"")</f>
      </c>
      <c r="I35" s="16">
        <f>IF(AND(27&lt;=DAY(DATE($H$5,$F$5+1,0)),G35&lt;&gt;""),G35-H35,"")</f>
      </c>
      <c r="J35" s="17"/>
    </row>
    <row r="36" ht="22" customHeight="1" spans="1:10" x14ac:dyDescent="0.25">
      <c r="A36" s="10">
        <f>IF(28&lt;=DAY(DATE($H$5,$F$5+1,0)),28,"")</f>
      </c>
      <c r="B36" s="11">
        <f>IF(28&lt;=DAY(DATE($H$5,$F$5+1,0)),DATE($H$5,$F$5,28),"")</f>
      </c>
      <c r="C36" s="12">
        <f>IF(28&lt;=DAY(DATE($H$5,$F$5+1,0)),CHOOSE(WEEKDAY(DATE($H$5,$F$5,28),2),"Mo","Di","Mi","Do","Fr","Sa","So"),"")</f>
      </c>
      <c r="D36" s="13"/>
      <c r="E36" s="13"/>
      <c r="F36" s="12"/>
      <c r="G36" s="14">
        <f>IF(AND(28&lt;=DAY(DATE($H$5,$F$5+1,0)),D36&lt;&gt;"",E36&lt;&gt;""),IF(E36&gt;D36,(E36-D36)*24,((1-D36)+E36)*24)-IF(F36&lt;&gt;"",F36/60,0),"")</f>
      </c>
      <c r="H36" s="15">
        <f>IF(28&lt;=DAY(DATE($H$5,$F$5+1,0)),IF(WEEKDAY(DATE($H$5,$F$5,28),2)&lt;=5,$F$6,0),"")</f>
      </c>
      <c r="I36" s="16">
        <f>IF(AND(28&lt;=DAY(DATE($H$5,$F$5+1,0)),G36&lt;&gt;""),G36-H36,"")</f>
      </c>
      <c r="J36" s="17"/>
    </row>
    <row r="37" ht="22" customHeight="1" spans="1:10" x14ac:dyDescent="0.25">
      <c r="A37" s="10">
        <f>IF(29&lt;=DAY(DATE($H$5,$F$5+1,0)),29,"")</f>
      </c>
      <c r="B37" s="11">
        <f>IF(29&lt;=DAY(DATE($H$5,$F$5+1,0)),DATE($H$5,$F$5,29),"")</f>
      </c>
      <c r="C37" s="12">
        <f>IF(29&lt;=DAY(DATE($H$5,$F$5+1,0)),CHOOSE(WEEKDAY(DATE($H$5,$F$5,29),2),"Mo","Di","Mi","Do","Fr","Sa","So"),"")</f>
      </c>
      <c r="D37" s="13"/>
      <c r="E37" s="13"/>
      <c r="F37" s="12"/>
      <c r="G37" s="14">
        <f>IF(AND(29&lt;=DAY(DATE($H$5,$F$5+1,0)),D37&lt;&gt;"",E37&lt;&gt;""),IF(E37&gt;D37,(E37-D37)*24,((1-D37)+E37)*24)-IF(F37&lt;&gt;"",F37/60,0),"")</f>
      </c>
      <c r="H37" s="15">
        <f>IF(29&lt;=DAY(DATE($H$5,$F$5+1,0)),IF(WEEKDAY(DATE($H$5,$F$5,29),2)&lt;=5,$F$6,0),"")</f>
      </c>
      <c r="I37" s="16">
        <f>IF(AND(29&lt;=DAY(DATE($H$5,$F$5+1,0)),G37&lt;&gt;""),G37-H37,"")</f>
      </c>
      <c r="J37" s="17"/>
    </row>
    <row r="38" ht="22" customHeight="1" spans="1:10" x14ac:dyDescent="0.25">
      <c r="A38" s="10">
        <f>IF(30&lt;=DAY(DATE($H$5,$F$5+1,0)),30,"")</f>
      </c>
      <c r="B38" s="11">
        <f>IF(30&lt;=DAY(DATE($H$5,$F$5+1,0)),DATE($H$5,$F$5,30),"")</f>
      </c>
      <c r="C38" s="12">
        <f>IF(30&lt;=DAY(DATE($H$5,$F$5+1,0)),CHOOSE(WEEKDAY(DATE($H$5,$F$5,30),2),"Mo","Di","Mi","Do","Fr","Sa","So"),"")</f>
      </c>
      <c r="D38" s="13"/>
      <c r="E38" s="13"/>
      <c r="F38" s="12"/>
      <c r="G38" s="14">
        <f>IF(AND(30&lt;=DAY(DATE($H$5,$F$5+1,0)),D38&lt;&gt;"",E38&lt;&gt;""),IF(E38&gt;D38,(E38-D38)*24,((1-D38)+E38)*24)-IF(F38&lt;&gt;"",F38/60,0),"")</f>
      </c>
      <c r="H38" s="15">
        <f>IF(30&lt;=DAY(DATE($H$5,$F$5+1,0)),IF(WEEKDAY(DATE($H$5,$F$5,30),2)&lt;=5,$F$6,0),"")</f>
      </c>
      <c r="I38" s="16">
        <f>IF(AND(30&lt;=DAY(DATE($H$5,$F$5+1,0)),G38&lt;&gt;""),G38-H38,"")</f>
      </c>
      <c r="J38" s="17"/>
    </row>
    <row r="39" ht="22" customHeight="1" spans="1:10" x14ac:dyDescent="0.25">
      <c r="A39" s="10">
        <f>IF(31&lt;=DAY(DATE($H$5,$F$5+1,0)),31,"")</f>
      </c>
      <c r="B39" s="11">
        <f>IF(31&lt;=DAY(DATE($H$5,$F$5+1,0)),DATE($H$5,$F$5,31),"")</f>
      </c>
      <c r="C39" s="12">
        <f>IF(31&lt;=DAY(DATE($H$5,$F$5+1,0)),CHOOSE(WEEKDAY(DATE($H$5,$F$5,31),2),"Mo","Di","Mi","Do","Fr","Sa","So"),"")</f>
      </c>
      <c r="D39" s="13"/>
      <c r="E39" s="13"/>
      <c r="F39" s="12"/>
      <c r="G39" s="14">
        <f>IF(AND(31&lt;=DAY(DATE($H$5,$F$5+1,0)),D39&lt;&gt;"",E39&lt;&gt;""),IF(E39&gt;D39,(E39-D39)*24,((1-D39)+E39)*24)-IF(F39&lt;&gt;"",F39/60,0),"")</f>
      </c>
      <c r="H39" s="15">
        <f>IF(31&lt;=DAY(DATE($H$5,$F$5+1,0)),IF(WEEKDAY(DATE($H$5,$F$5,31),2)&lt;=5,$F$6,0),"")</f>
      </c>
      <c r="I39" s="16">
        <f>IF(AND(31&lt;=DAY(DATE($H$5,$F$5+1,0)),G39&lt;&gt;""),G39-H39,"")</f>
      </c>
      <c r="J39" s="17"/>
    </row>
    <row r="41" ht="28" customHeight="1" spans="1:7" x14ac:dyDescent="0.25">
      <c r="A41" s="18" t="s">
        <v>19</v>
      </c>
      <c r="B41" s="18"/>
      <c r="C41" s="18"/>
      <c r="D41" s="18"/>
      <c r="E41" s="18"/>
      <c r="F41" s="18"/>
      <c r="G41" s="19">
        <f>SUM(G9:G39)</f>
      </c>
    </row>
    <row r="42" ht="24" customHeight="1" spans="1:7" x14ac:dyDescent="0.25">
      <c r="A42" s="20" t="s">
        <v>20</v>
      </c>
      <c r="B42" s="20"/>
      <c r="C42" s="20"/>
      <c r="D42" s="20"/>
      <c r="E42" s="20"/>
      <c r="F42" s="20"/>
      <c r="G42" s="21">
        <f>SUM(H9:H39)</f>
      </c>
    </row>
    <row r="43" ht="24" customHeight="1" spans="1:7" x14ac:dyDescent="0.25">
      <c r="A43" s="20" t="s">
        <v>21</v>
      </c>
      <c r="B43" s="20"/>
      <c r="C43" s="20"/>
      <c r="D43" s="20"/>
      <c r="E43" s="20"/>
      <c r="F43" s="20"/>
      <c r="G43" s="22">
        <f>G41-G42</f>
      </c>
    </row>
    <row r="45" ht="22" customHeight="1" spans="1:7" x14ac:dyDescent="0.25">
      <c r="A45" s="20" t="s">
        <v>22</v>
      </c>
      <c r="B45" s="20"/>
      <c r="C45" s="20"/>
      <c r="D45" s="20"/>
      <c r="E45" s="20"/>
      <c r="F45" s="20"/>
      <c r="G45" s="23">
        <f>SUMPRODUCT((WEEKDAY(DATE($H$5,$F$5,ROW(INDIRECT("1:"&amp;DAY(DATE($H$5,$F$5+1,0))))),2)&lt;=5)*1)</f>
      </c>
    </row>
    <row r="46" ht="22" customHeight="1" spans="1:7" x14ac:dyDescent="0.25">
      <c r="A46" s="20" t="s">
        <v>23</v>
      </c>
      <c r="B46" s="20"/>
      <c r="C46" s="20"/>
      <c r="D46" s="20"/>
      <c r="E46" s="20"/>
      <c r="F46" s="20"/>
      <c r="G46" s="23">
        <f>COUNTA(G9:G39)</f>
      </c>
    </row>
    <row r="49" spans="1:6" x14ac:dyDescent="0.25">
      <c r="A49" s="24" t="s">
        <v>24</v>
      </c>
      <c r="F49" s="24" t="s">
        <v>25</v>
      </c>
    </row>
    <row r="50" spans="1:9" x14ac:dyDescent="0.25">
      <c r="A50" s="5"/>
      <c r="B50" s="5"/>
      <c r="C50" s="5"/>
      <c r="D50" s="5"/>
      <c r="F50" s="5"/>
      <c r="G50" s="5"/>
      <c r="H50" s="5"/>
      <c r="I50" s="5"/>
    </row>
    <row r="52" spans="1:1" x14ac:dyDescent="0.25">
      <c r="A52" s="4" t="s">
        <v>26</v>
      </c>
    </row>
    <row r="53" spans="1:1" x14ac:dyDescent="0.25">
      <c r="A53" s="25" t="s">
        <v>27</v>
      </c>
    </row>
    <row r="54" spans="1:1" x14ac:dyDescent="0.25">
      <c r="A54" s="25" t="s">
        <v>28</v>
      </c>
    </row>
    <row r="55" spans="1:1" x14ac:dyDescent="0.25">
      <c r="A55" s="25" t="s">
        <v>29</v>
      </c>
    </row>
    <row r="56" spans="1:1" x14ac:dyDescent="0.25">
      <c r="A56" s="25" t="s">
        <v>30</v>
      </c>
    </row>
    <row r="57" spans="1:1" x14ac:dyDescent="0.25">
      <c r="A57" s="25" t="s">
        <v>31</v>
      </c>
    </row>
    <row r="59" ht="6" customHeight="1" x14ac:dyDescent="0.25"/>
    <row r="60" spans="1:1" x14ac:dyDescent="0.25">
      <c r="A60" s="25" t="s">
        <v>32</v>
      </c>
    </row>
    <row r="61" spans="1:1" x14ac:dyDescent="0.25">
      <c r="A61" s="26" t="s">
        <v>33</v>
      </c>
    </row>
  </sheetData>
  <mergeCells count="9">
    <mergeCell ref="B5:C5"/>
    <mergeCell ref="B6:C6"/>
    <mergeCell ref="A41:F41"/>
    <mergeCell ref="A42:F42"/>
    <mergeCell ref="A43:F43"/>
    <mergeCell ref="A45:F45"/>
    <mergeCell ref="A46:F46"/>
    <mergeCell ref="A50:D50"/>
    <mergeCell ref="F50:I50"/>
  </mergeCells>
  <conditionalFormatting sqref="A9:J9">
    <cfRule type="expression" dxfId="0" priority="1">
      <formula>AND(1&lt;=DAY(DATE($H$5,$F$5+1,0)),WEEKDAY(DATE($H$5,$F$5,1),2)&gt;5)</formula>
    </cfRule>
  </conditionalFormatting>
  <conditionalFormatting sqref="A10:J10">
    <cfRule type="expression" dxfId="1" priority="2">
      <formula>AND(2&lt;=DAY(DATE($H$5,$F$5+1,0)),WEEKDAY(DATE($H$5,$F$5,2),2)&gt;5)</formula>
    </cfRule>
  </conditionalFormatting>
  <conditionalFormatting sqref="A11:J11">
    <cfRule type="expression" dxfId="2" priority="3">
      <formula>AND(3&lt;=DAY(DATE($H$5,$F$5+1,0)),WEEKDAY(DATE($H$5,$F$5,3),2)&gt;5)</formula>
    </cfRule>
  </conditionalFormatting>
  <conditionalFormatting sqref="A12:J12">
    <cfRule type="expression" dxfId="3" priority="4">
      <formula>AND(4&lt;=DAY(DATE($H$5,$F$5+1,0)),WEEKDAY(DATE($H$5,$F$5,4),2)&gt;5)</formula>
    </cfRule>
  </conditionalFormatting>
  <conditionalFormatting sqref="A13:J13">
    <cfRule type="expression" dxfId="4" priority="5">
      <formula>AND(5&lt;=DAY(DATE($H$5,$F$5+1,0)),WEEKDAY(DATE($H$5,$F$5,5),2)&gt;5)</formula>
    </cfRule>
  </conditionalFormatting>
  <conditionalFormatting sqref="A14:J14">
    <cfRule type="expression" dxfId="5" priority="6">
      <formula>AND(6&lt;=DAY(DATE($H$5,$F$5+1,0)),WEEKDAY(DATE($H$5,$F$5,6),2)&gt;5)</formula>
    </cfRule>
  </conditionalFormatting>
  <conditionalFormatting sqref="A15:J15">
    <cfRule type="expression" dxfId="6" priority="7">
      <formula>AND(7&lt;=DAY(DATE($H$5,$F$5+1,0)),WEEKDAY(DATE($H$5,$F$5,7),2)&gt;5)</formula>
    </cfRule>
  </conditionalFormatting>
  <conditionalFormatting sqref="A16:J16">
    <cfRule type="expression" dxfId="7" priority="8">
      <formula>AND(8&lt;=DAY(DATE($H$5,$F$5+1,0)),WEEKDAY(DATE($H$5,$F$5,8),2)&gt;5)</formula>
    </cfRule>
  </conditionalFormatting>
  <conditionalFormatting sqref="A17:J17">
    <cfRule type="expression" dxfId="8" priority="9">
      <formula>AND(9&lt;=DAY(DATE($H$5,$F$5+1,0)),WEEKDAY(DATE($H$5,$F$5,9),2)&gt;5)</formula>
    </cfRule>
  </conditionalFormatting>
  <conditionalFormatting sqref="A18:J18">
    <cfRule type="expression" dxfId="9" priority="10">
      <formula>AND(10&lt;=DAY(DATE($H$5,$F$5+1,0)),WEEKDAY(DATE($H$5,$F$5,10),2)&gt;5)</formula>
    </cfRule>
  </conditionalFormatting>
  <conditionalFormatting sqref="A19:J19">
    <cfRule type="expression" dxfId="10" priority="11">
      <formula>AND(11&lt;=DAY(DATE($H$5,$F$5+1,0)),WEEKDAY(DATE($H$5,$F$5,11),2)&gt;5)</formula>
    </cfRule>
  </conditionalFormatting>
  <conditionalFormatting sqref="A20:J20">
    <cfRule type="expression" dxfId="11" priority="12">
      <formula>AND(12&lt;=DAY(DATE($H$5,$F$5+1,0)),WEEKDAY(DATE($H$5,$F$5,12),2)&gt;5)</formula>
    </cfRule>
  </conditionalFormatting>
  <conditionalFormatting sqref="A21:J21">
    <cfRule type="expression" dxfId="12" priority="13">
      <formula>AND(13&lt;=DAY(DATE($H$5,$F$5+1,0)),WEEKDAY(DATE($H$5,$F$5,13),2)&gt;5)</formula>
    </cfRule>
  </conditionalFormatting>
  <conditionalFormatting sqref="A22:J22">
    <cfRule type="expression" dxfId="13" priority="14">
      <formula>AND(14&lt;=DAY(DATE($H$5,$F$5+1,0)),WEEKDAY(DATE($H$5,$F$5,14),2)&gt;5)</formula>
    </cfRule>
  </conditionalFormatting>
  <conditionalFormatting sqref="A23:J23">
    <cfRule type="expression" dxfId="14" priority="15">
      <formula>AND(15&lt;=DAY(DATE($H$5,$F$5+1,0)),WEEKDAY(DATE($H$5,$F$5,15),2)&gt;5)</formula>
    </cfRule>
  </conditionalFormatting>
  <conditionalFormatting sqref="A24:J24">
    <cfRule type="expression" dxfId="15" priority="16">
      <formula>AND(16&lt;=DAY(DATE($H$5,$F$5+1,0)),WEEKDAY(DATE($H$5,$F$5,16),2)&gt;5)</formula>
    </cfRule>
  </conditionalFormatting>
  <conditionalFormatting sqref="A25:J25">
    <cfRule type="expression" dxfId="16" priority="17">
      <formula>AND(17&lt;=DAY(DATE($H$5,$F$5+1,0)),WEEKDAY(DATE($H$5,$F$5,17),2)&gt;5)</formula>
    </cfRule>
  </conditionalFormatting>
  <conditionalFormatting sqref="A26:J26">
    <cfRule type="expression" dxfId="17" priority="18">
      <formula>AND(18&lt;=DAY(DATE($H$5,$F$5+1,0)),WEEKDAY(DATE($H$5,$F$5,18),2)&gt;5)</formula>
    </cfRule>
  </conditionalFormatting>
  <conditionalFormatting sqref="A27:J27">
    <cfRule type="expression" dxfId="18" priority="19">
      <formula>AND(19&lt;=DAY(DATE($H$5,$F$5+1,0)),WEEKDAY(DATE($H$5,$F$5,19),2)&gt;5)</formula>
    </cfRule>
  </conditionalFormatting>
  <conditionalFormatting sqref="A28:J28">
    <cfRule type="expression" dxfId="19" priority="20">
      <formula>AND(20&lt;=DAY(DATE($H$5,$F$5+1,0)),WEEKDAY(DATE($H$5,$F$5,20),2)&gt;5)</formula>
    </cfRule>
  </conditionalFormatting>
  <conditionalFormatting sqref="A29:J29">
    <cfRule type="expression" dxfId="20" priority="21">
      <formula>AND(21&lt;=DAY(DATE($H$5,$F$5+1,0)),WEEKDAY(DATE($H$5,$F$5,21),2)&gt;5)</formula>
    </cfRule>
  </conditionalFormatting>
  <conditionalFormatting sqref="A30:J30">
    <cfRule type="expression" dxfId="21" priority="22">
      <formula>AND(22&lt;=DAY(DATE($H$5,$F$5+1,0)),WEEKDAY(DATE($H$5,$F$5,22),2)&gt;5)</formula>
    </cfRule>
  </conditionalFormatting>
  <conditionalFormatting sqref="A31:J31">
    <cfRule type="expression" dxfId="22" priority="23">
      <formula>AND(23&lt;=DAY(DATE($H$5,$F$5+1,0)),WEEKDAY(DATE($H$5,$F$5,23),2)&gt;5)</formula>
    </cfRule>
  </conditionalFormatting>
  <conditionalFormatting sqref="A32:J32">
    <cfRule type="expression" dxfId="23" priority="24">
      <formula>AND(24&lt;=DAY(DATE($H$5,$F$5+1,0)),WEEKDAY(DATE($H$5,$F$5,24),2)&gt;5)</formula>
    </cfRule>
  </conditionalFormatting>
  <conditionalFormatting sqref="A33:J33">
    <cfRule type="expression" dxfId="24" priority="25">
      <formula>AND(25&lt;=DAY(DATE($H$5,$F$5+1,0)),WEEKDAY(DATE($H$5,$F$5,25),2)&gt;5)</formula>
    </cfRule>
  </conditionalFormatting>
  <conditionalFormatting sqref="A34:J34">
    <cfRule type="expression" dxfId="25" priority="26">
      <formula>AND(26&lt;=DAY(DATE($H$5,$F$5+1,0)),WEEKDAY(DATE($H$5,$F$5,26),2)&gt;5)</formula>
    </cfRule>
  </conditionalFormatting>
  <conditionalFormatting sqref="A35:J35">
    <cfRule type="expression" dxfId="26" priority="27">
      <formula>AND(27&lt;=DAY(DATE($H$5,$F$5+1,0)),WEEKDAY(DATE($H$5,$F$5,27),2)&gt;5)</formula>
    </cfRule>
  </conditionalFormatting>
  <conditionalFormatting sqref="A36:J36">
    <cfRule type="expression" dxfId="27" priority="28">
      <formula>AND(28&lt;=DAY(DATE($H$5,$F$5+1,0)),WEEKDAY(DATE($H$5,$F$5,28),2)&gt;5)</formula>
    </cfRule>
  </conditionalFormatting>
  <conditionalFormatting sqref="A37:J37">
    <cfRule type="expression" dxfId="28" priority="29">
      <formula>AND(29&lt;=DAY(DATE($H$5,$F$5+1,0)),WEEKDAY(DATE($H$5,$F$5,29),2)&gt;5)</formula>
    </cfRule>
  </conditionalFormatting>
  <conditionalFormatting sqref="A38:J38">
    <cfRule type="expression" dxfId="29" priority="30">
      <formula>AND(30&lt;=DAY(DATE($H$5,$F$5+1,0)),WEEKDAY(DATE($H$5,$F$5,30),2)&gt;5)</formula>
    </cfRule>
  </conditionalFormatting>
  <conditionalFormatting sqref="A39:J39">
    <cfRule type="expression" dxfId="30" priority="31">
      <formula>AND(31&lt;=DAY(DATE($H$5,$F$5+1,0)),WEEKDAY(DATE($H$5,$F$5,31),2)&gt;5)</formula>
    </cfRule>
  </conditionalFormatting>
  <conditionalFormatting sqref="I9:I39">
    <cfRule type="cellIs" dxfId="31" priority="32" operator="greaterThan">
      <formula>0</formula>
    </cfRule>
    <cfRule type="cellIs" dxfId="32" priority="33" operator="lessThan">
      <formula>0</formula>
    </cfRule>
  </conditionalFormatting>
  <conditionalFormatting sqref="G43">
    <cfRule type="cellIs" dxfId="33" priority="34" operator="greaterThan">
      <formula>0</formula>
    </cfRule>
    <cfRule type="cellIs" dxfId="34" priority="35" operator="lessThan">
      <formula>0</formula>
    </cfRule>
  </conditionalFormatting>
  <dataValidations count="2">
    <dataValidation type="list" showInputMessage="1" promptTitle="Auswahl" prompt="Monat wählen" sqref="F5">
      <formula1>"1,2,3,4,5,6,7,8,9,10,11,12"</formula1>
    </dataValidation>
    <dataValidation type="list" showInputMessage="1" promptTitle="Auswahl" prompt="Jahr wählen" sqref="H5">
      <formula1>"2025,2026,2027,2028,2029,2030"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Arbeitszeitnachweis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Dienstify</dc:creator>
  <dc:title/>
  <dc:subject/>
  <dc:description/>
  <cp:keywords/>
  <cp:category/>
  <cp:lastModifiedBy>Unknown</cp:lastModifiedBy>
  <dcterms:created xsi:type="dcterms:W3CDTF">2026-03-17T14:49:48Z</dcterms:created>
  <dcterms:modified xsi:type="dcterms:W3CDTF">2026-03-17T14:49:48Z</dcterms:modified>
</cp:coreProperties>
</file>