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Überstunden" state="visible" r:id="rId4"/>
  </sheets>
  <calcPr calcId="171027"/>
</workbook>
</file>

<file path=xl/sharedStrings.xml><?xml version="1.0" encoding="utf-8"?>
<sst xmlns="http://schemas.openxmlformats.org/spreadsheetml/2006/main" count="34" uniqueCount="33">
  <si>
    <t>Dienstify</t>
  </si>
  <si>
    <t>Überstundennachweis</t>
  </si>
  <si>
    <t>Mit automatischer Berechnung und laufendem Saldo</t>
  </si>
  <si>
    <t>Mitarbeiter:</t>
  </si>
  <si>
    <t>Monat:</t>
  </si>
  <si>
    <t>Jahr:</t>
  </si>
  <si>
    <t>Abteilung:</t>
  </si>
  <si>
    <t>Vertragliche Wochenstd.:</t>
  </si>
  <si>
    <t>Übertrag Vormonat (Std.):</t>
  </si>
  <si>
    <t>Tag</t>
  </si>
  <si>
    <t>Datum</t>
  </si>
  <si>
    <t>WT</t>
  </si>
  <si>
    <t>Soll</t>
  </si>
  <si>
    <t>Ist</t>
  </si>
  <si>
    <t>+/-</t>
  </si>
  <si>
    <t>Saldo</t>
  </si>
  <si>
    <t>Grund</t>
  </si>
  <si>
    <t>Ausgleich</t>
  </si>
  <si>
    <t>Summe Monat:</t>
  </si>
  <si>
    <t>Neuer Saldo:</t>
  </si>
  <si>
    <t>Davon ausgeglichen:</t>
  </si>
  <si>
    <t>Auszahlung:</t>
  </si>
  <si>
    <t>Tage</t>
  </si>
  <si>
    <t>Freizeit:</t>
  </si>
  <si>
    <t>Unterschrift Mitarbeiter:</t>
  </si>
  <si>
    <t>Unterschrift Vorgesetzter:</t>
  </si>
  <si>
    <t>Anleitung:</t>
  </si>
  <si>
    <t>1. Monat/Jahr und Wochenstunden oben einstellen - Soll-Stunden berechnen sich automatisch (Mo-Fr)</t>
  </si>
  <si>
    <t>2. Übertrag Vormonat eintragen (kann auch negativ sein, z.B. -4.50)</t>
  </si>
  <si>
    <t>3. Nur Ist-Stunden eintragen - Differenz und laufender Saldo berechnen sich automatisch</t>
  </si>
  <si>
    <t>Ausgleich: A = Auszahlung | F = Freizeitausgleich | Ü = Übertrag</t>
  </si>
  <si>
    <t>Erstellt mit Dienstify – dienstify.com</t>
  </si>
  <si>
    <t>Diese Vorlage ersetzt keine professionelle Dienstplanungssoftware. Alle Angaben ohne Gewähr.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</si>
</sst>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+0.00;-0.00;0.00"/>
    <numFmt numFmtId="165" formatCode="DD.MM."/>
  </numFmts>
  <fonts count="14" x14ac:knownFonts="1">
    <font>
      <color theme="1"/>
      <family val="2"/>
      <scheme val="minor"/>
      <sz val="11"/>
      <name val="Calibri"/>
    </font>
    <font>
      <b/>
      <color rgb="FF2563EB"/>
      <sz val="14"/>
      <name val="Calibri"/>
    </font>
    <font>
      <b/>
      <color rgb="FF111827"/>
      <sz val="12"/>
      <name val="Calibri"/>
    </font>
    <font>
      <color rgb="FF6B7280"/>
      <sz val="10"/>
      <name val="Calibri"/>
    </font>
    <font>
      <b/>
      <color rgb="FF374151"/>
      <sz val="10"/>
      <name val="Calibri"/>
    </font>
    <font>
      <b/>
      <color rgb="FF2563EB"/>
      <sz val="11"/>
      <name val="Calibri"/>
    </font>
    <font>
      <b/>
      <color rgb="FF111827"/>
      <sz val="11"/>
      <name val="Calibri"/>
    </font>
    <font>
      <b/>
      <color rgb="FFFFFFFF"/>
      <sz val="10"/>
      <name val="Calibri"/>
    </font>
    <font>
      <b/>
      <color rgb="FF111827"/>
      <sz val="10"/>
      <name val="Calibri"/>
    </font>
    <font>
      <color rgb="FF111827"/>
      <sz val="10"/>
      <name val="Calibri"/>
    </font>
    <font>
      <b/>
      <color rgb="FF374151"/>
      <sz val="11"/>
      <name val="Calibri"/>
    </font>
    <font>
      <b/>
      <color rgb="FF2563EB"/>
      <sz val="12"/>
      <name val="Calibri"/>
    </font>
    <font>
      <color rgb="FF6B7280"/>
      <sz val="9"/>
      <name val="Calibri"/>
    </font>
    <font>
      <i/>
      <color rgb="FF6B7280"/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FF6FF"/>
      </patternFill>
    </fill>
    <fill>
      <patternFill patternType="solid">
        <fgColor rgb="FF2563EB"/>
      </patternFill>
    </fill>
  </fills>
  <borders count="4">
    <border>
      <left/>
      <right/>
      <top/>
      <bottom/>
      <diagonal/>
    </border>
    <border>
      <left/>
      <right/>
      <top/>
      <bottom style="thin">
        <color rgb="FFD1D5D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double">
        <color rgb="FF2563EB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/>
    <xf numFmtId="164" fontId="5" fillId="2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2" fontId="4" fillId="2" borderId="2" xfId="0" applyNumberFormat="1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10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2" fillId="0" borderId="0" xfId="0" applyFont="1"/>
    <xf numFmtId="0" fontId="9" fillId="0" borderId="0" xfId="0" applyFont="1"/>
    <xf numFmtId="0" fontId="13" fillId="0" borderId="0" xfId="0" applyFont="1"/>
  </cellXfs>
  <cellStyles count="1">
    <cellStyle name="Normal" xfId="0" builtinId="0"/>
  </cellStyles>
  <dxfs count="37">
    <dxf>
      <font>
        <b/>
        <color rgb="FF16A34A"/>
      </font>
    </dxf>
    <dxf>
      <font>
        <b/>
        <color rgb="FFDC2626"/>
      </font>
    </dxf>
    <dxf>
      <font>
        <b/>
        <color rgb="FF16A34A"/>
      </font>
      <fill>
        <patternFill patternType="solid">
          <bgColor rgb="FFF0FDF4"/>
        </patternFill>
      </fill>
    </dxf>
    <dxf>
      <font>
        <b/>
        <color rgb="FFDC2626"/>
      </font>
      <fill>
        <patternFill patternType="solid">
          <bgColor rgb="FFFEF2F2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ill>
        <patternFill patternType="solid">
          <bgColor rgb="FFEFF6FF"/>
        </patternFill>
      </fill>
    </dxf>
    <dxf>
      <font>
        <b/>
        <color rgb="FF16A34A"/>
        <sz val="14"/>
      </font>
    </dxf>
    <dxf>
      <font>
        <b/>
        <color rgb="FFDC2626"/>
        <sz val="1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FormatPr defaultRowHeight="15" outlineLevelRow="0" outlineLevelCol="0" x14ac:dyDescent="55"/>
  <cols>
    <col min="1" max="1" width="6" customWidth="1"/>
    <col min="2" max="2" width="10" customWidth="1"/>
    <col min="3" max="3" width="8" customWidth="1"/>
    <col min="4" max="7" width="10" customWidth="1"/>
    <col min="8" max="8" width="16" customWidth="1"/>
    <col min="9" max="9" width="10" customWidth="1"/>
  </cols>
  <sheetData>
    <row r="1" ht="30" customHeight="1" spans="1:1" x14ac:dyDescent="0.25">
      <c r="A1" s="1" t="s">
        <v>0</v>
      </c>
    </row>
    <row r="2" ht="22" customHeight="1" spans="1:1" x14ac:dyDescent="0.25">
      <c r="A2" s="2" t="s">
        <v>1</v>
      </c>
    </row>
    <row r="3" ht="18" customHeight="1" spans="1:1" x14ac:dyDescent="0.25">
      <c r="A3" s="3" t="s">
        <v>2</v>
      </c>
    </row>
    <row r="4" ht="8" customHeight="1" x14ac:dyDescent="0.25"/>
    <row r="5" ht="26" customHeight="1" spans="1:9" x14ac:dyDescent="0.25">
      <c r="A5" s="4" t="s">
        <v>3</v>
      </c>
      <c r="B5" s="5"/>
      <c r="C5" s="5"/>
      <c r="E5" s="4" t="s">
        <v>4</v>
      </c>
      <c r="F5" s="6">
        <v>3</v>
      </c>
      <c r="G5" s="7" t="s">
        <v>5</v>
      </c>
      <c r="H5" s="6">
        <v>2026</v>
      </c>
      <c r="I5" s="8">
        <f>CHOOSE(F5,"Januar","Februar","März","April","Mai","Juni","Juli","August","September","Oktober","November","Dezember")&amp;" "&amp;H5</f>
      </c>
    </row>
    <row r="6" ht="26" customHeight="1" spans="1:8" x14ac:dyDescent="0.25">
      <c r="A6" s="4" t="s">
        <v>6</v>
      </c>
      <c r="B6" s="5"/>
      <c r="C6" s="5"/>
      <c r="E6" s="4" t="s">
        <v>7</v>
      </c>
      <c r="F6" s="4"/>
      <c r="G6" s="4"/>
      <c r="H6" s="6">
        <v>40</v>
      </c>
    </row>
    <row r="7" ht="26" customHeight="1" spans="1:4" x14ac:dyDescent="0.25">
      <c r="A7" s="4" t="s">
        <v>8</v>
      </c>
      <c r="B7" s="4"/>
      <c r="C7" s="4"/>
      <c r="D7" s="9">
        <v>0</v>
      </c>
    </row>
    <row r="9" ht="28" customHeight="1" spans="1:9" x14ac:dyDescent="0.25">
      <c r="A9" s="10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  <c r="G9" s="10" t="s">
        <v>15</v>
      </c>
      <c r="H9" s="10" t="s">
        <v>16</v>
      </c>
      <c r="I9" s="10" t="s">
        <v>17</v>
      </c>
    </row>
    <row r="10" ht="22" customHeight="1" spans="1:9" x14ac:dyDescent="0.25">
      <c r="A10" s="11">
        <f>IF(1&lt;=DAY(DATE($H$5,$F$5+1,0)),1,"")</f>
      </c>
      <c r="B10" s="12">
        <f>IF(1&lt;=DAY(DATE($H$5,$F$5+1,0)),DATE($H$5,$F$5,1),"")</f>
      </c>
      <c r="C10" s="13">
        <f>IF(1&lt;=DAY(DATE($H$5,$F$5+1,0)),CHOOSE(WEEKDAY(DATE($H$5,$F$5,1),2),"Mo","Di","Mi","Do","Fr","Sa","So"),"")</f>
      </c>
      <c r="D10" s="14">
        <f>IF(1&lt;=DAY(DATE($H$5,$F$5+1,0)),IF(WEEKDAY(DATE($H$5,$F$5,1),2)&lt;=5,$H$6/5,0),"")</f>
      </c>
      <c r="E10" s="14"/>
      <c r="F10" s="15">
        <f>IF(AND(1&lt;=DAY(DATE($H$5,$F$5+1,0)),E10&lt;&gt;""),E10-D10,"")</f>
      </c>
      <c r="G10" s="15">
        <f>IF(F10&lt;&gt;"",$D$7+F10,"")</f>
      </c>
      <c r="H10" s="16"/>
      <c r="I10" s="13"/>
    </row>
    <row r="11" ht="22" customHeight="1" spans="1:9" x14ac:dyDescent="0.25">
      <c r="A11" s="11">
        <f>IF(2&lt;=DAY(DATE($H$5,$F$5+1,0)),2,"")</f>
      </c>
      <c r="B11" s="12">
        <f>IF(2&lt;=DAY(DATE($H$5,$F$5+1,0)),DATE($H$5,$F$5,2),"")</f>
      </c>
      <c r="C11" s="13">
        <f>IF(2&lt;=DAY(DATE($H$5,$F$5+1,0)),CHOOSE(WEEKDAY(DATE($H$5,$F$5,2),2),"Mo","Di","Mi","Do","Fr","Sa","So"),"")</f>
      </c>
      <c r="D11" s="14">
        <f>IF(2&lt;=DAY(DATE($H$5,$F$5+1,0)),IF(WEEKDAY(DATE($H$5,$F$5,2),2)&lt;=5,$H$6/5,0),"")</f>
      </c>
      <c r="E11" s="14"/>
      <c r="F11" s="15">
        <f>IF(AND(2&lt;=DAY(DATE($H$5,$F$5+1,0)),E11&lt;&gt;""),E11-D11,"")</f>
      </c>
      <c r="G11" s="15">
        <f>IF(F11&lt;&gt;"",IF(G10&lt;&gt;"",$D$7+SUM($F$10:F11),F11),"")</f>
      </c>
      <c r="H11" s="16"/>
      <c r="I11" s="13"/>
    </row>
    <row r="12" ht="22" customHeight="1" spans="1:9" x14ac:dyDescent="0.25">
      <c r="A12" s="11">
        <f>IF(3&lt;=DAY(DATE($H$5,$F$5+1,0)),3,"")</f>
      </c>
      <c r="B12" s="12">
        <f>IF(3&lt;=DAY(DATE($H$5,$F$5+1,0)),DATE($H$5,$F$5,3),"")</f>
      </c>
      <c r="C12" s="13">
        <f>IF(3&lt;=DAY(DATE($H$5,$F$5+1,0)),CHOOSE(WEEKDAY(DATE($H$5,$F$5,3),2),"Mo","Di","Mi","Do","Fr","Sa","So"),"")</f>
      </c>
      <c r="D12" s="14">
        <f>IF(3&lt;=DAY(DATE($H$5,$F$5+1,0)),IF(WEEKDAY(DATE($H$5,$F$5,3),2)&lt;=5,$H$6/5,0),"")</f>
      </c>
      <c r="E12" s="14"/>
      <c r="F12" s="15">
        <f>IF(AND(3&lt;=DAY(DATE($H$5,$F$5+1,0)),E12&lt;&gt;""),E12-D12,"")</f>
      </c>
      <c r="G12" s="15">
        <f>IF(F12&lt;&gt;"",IF(G11&lt;&gt;"",$D$7+SUM($F$10:F12),F12),"")</f>
      </c>
      <c r="H12" s="16"/>
      <c r="I12" s="13"/>
    </row>
    <row r="13" ht="22" customHeight="1" spans="1:9" x14ac:dyDescent="0.25">
      <c r="A13" s="11">
        <f>IF(4&lt;=DAY(DATE($H$5,$F$5+1,0)),4,"")</f>
      </c>
      <c r="B13" s="12">
        <f>IF(4&lt;=DAY(DATE($H$5,$F$5+1,0)),DATE($H$5,$F$5,4),"")</f>
      </c>
      <c r="C13" s="13">
        <f>IF(4&lt;=DAY(DATE($H$5,$F$5+1,0)),CHOOSE(WEEKDAY(DATE($H$5,$F$5,4),2),"Mo","Di","Mi","Do","Fr","Sa","So"),"")</f>
      </c>
      <c r="D13" s="14">
        <f>IF(4&lt;=DAY(DATE($H$5,$F$5+1,0)),IF(WEEKDAY(DATE($H$5,$F$5,4),2)&lt;=5,$H$6/5,0),"")</f>
      </c>
      <c r="E13" s="14"/>
      <c r="F13" s="15">
        <f>IF(AND(4&lt;=DAY(DATE($H$5,$F$5+1,0)),E13&lt;&gt;""),E13-D13,"")</f>
      </c>
      <c r="G13" s="15">
        <f>IF(F13&lt;&gt;"",IF(G12&lt;&gt;"",$D$7+SUM($F$10:F13),F13),"")</f>
      </c>
      <c r="H13" s="16"/>
      <c r="I13" s="13"/>
    </row>
    <row r="14" ht="22" customHeight="1" spans="1:9" x14ac:dyDescent="0.25">
      <c r="A14" s="11">
        <f>IF(5&lt;=DAY(DATE($H$5,$F$5+1,0)),5,"")</f>
      </c>
      <c r="B14" s="12">
        <f>IF(5&lt;=DAY(DATE($H$5,$F$5+1,0)),DATE($H$5,$F$5,5),"")</f>
      </c>
      <c r="C14" s="13">
        <f>IF(5&lt;=DAY(DATE($H$5,$F$5+1,0)),CHOOSE(WEEKDAY(DATE($H$5,$F$5,5),2),"Mo","Di","Mi","Do","Fr","Sa","So"),"")</f>
      </c>
      <c r="D14" s="14">
        <f>IF(5&lt;=DAY(DATE($H$5,$F$5+1,0)),IF(WEEKDAY(DATE($H$5,$F$5,5),2)&lt;=5,$H$6/5,0),"")</f>
      </c>
      <c r="E14" s="14"/>
      <c r="F14" s="15">
        <f>IF(AND(5&lt;=DAY(DATE($H$5,$F$5+1,0)),E14&lt;&gt;""),E14-D14,"")</f>
      </c>
      <c r="G14" s="15">
        <f>IF(F14&lt;&gt;"",IF(G13&lt;&gt;"",$D$7+SUM($F$10:F14),F14),"")</f>
      </c>
      <c r="H14" s="16"/>
      <c r="I14" s="13"/>
    </row>
    <row r="15" ht="22" customHeight="1" spans="1:9" x14ac:dyDescent="0.25">
      <c r="A15" s="11">
        <f>IF(6&lt;=DAY(DATE($H$5,$F$5+1,0)),6,"")</f>
      </c>
      <c r="B15" s="12">
        <f>IF(6&lt;=DAY(DATE($H$5,$F$5+1,0)),DATE($H$5,$F$5,6),"")</f>
      </c>
      <c r="C15" s="13">
        <f>IF(6&lt;=DAY(DATE($H$5,$F$5+1,0)),CHOOSE(WEEKDAY(DATE($H$5,$F$5,6),2),"Mo","Di","Mi","Do","Fr","Sa","So"),"")</f>
      </c>
      <c r="D15" s="14">
        <f>IF(6&lt;=DAY(DATE($H$5,$F$5+1,0)),IF(WEEKDAY(DATE($H$5,$F$5,6),2)&lt;=5,$H$6/5,0),"")</f>
      </c>
      <c r="E15" s="14"/>
      <c r="F15" s="15">
        <f>IF(AND(6&lt;=DAY(DATE($H$5,$F$5+1,0)),E15&lt;&gt;""),E15-D15,"")</f>
      </c>
      <c r="G15" s="15">
        <f>IF(F15&lt;&gt;"",IF(G14&lt;&gt;"",$D$7+SUM($F$10:F15),F15),"")</f>
      </c>
      <c r="H15" s="16"/>
      <c r="I15" s="13"/>
    </row>
    <row r="16" ht="22" customHeight="1" spans="1:9" x14ac:dyDescent="0.25">
      <c r="A16" s="11">
        <f>IF(7&lt;=DAY(DATE($H$5,$F$5+1,0)),7,"")</f>
      </c>
      <c r="B16" s="12">
        <f>IF(7&lt;=DAY(DATE($H$5,$F$5+1,0)),DATE($H$5,$F$5,7),"")</f>
      </c>
      <c r="C16" s="13">
        <f>IF(7&lt;=DAY(DATE($H$5,$F$5+1,0)),CHOOSE(WEEKDAY(DATE($H$5,$F$5,7),2),"Mo","Di","Mi","Do","Fr","Sa","So"),"")</f>
      </c>
      <c r="D16" s="14">
        <f>IF(7&lt;=DAY(DATE($H$5,$F$5+1,0)),IF(WEEKDAY(DATE($H$5,$F$5,7),2)&lt;=5,$H$6/5,0),"")</f>
      </c>
      <c r="E16" s="14"/>
      <c r="F16" s="15">
        <f>IF(AND(7&lt;=DAY(DATE($H$5,$F$5+1,0)),E16&lt;&gt;""),E16-D16,"")</f>
      </c>
      <c r="G16" s="15">
        <f>IF(F16&lt;&gt;"",IF(G15&lt;&gt;"",$D$7+SUM($F$10:F16),F16),"")</f>
      </c>
      <c r="H16" s="16"/>
      <c r="I16" s="13"/>
    </row>
    <row r="17" ht="22" customHeight="1" spans="1:9" x14ac:dyDescent="0.25">
      <c r="A17" s="11">
        <f>IF(8&lt;=DAY(DATE($H$5,$F$5+1,0)),8,"")</f>
      </c>
      <c r="B17" s="12">
        <f>IF(8&lt;=DAY(DATE($H$5,$F$5+1,0)),DATE($H$5,$F$5,8),"")</f>
      </c>
      <c r="C17" s="13">
        <f>IF(8&lt;=DAY(DATE($H$5,$F$5+1,0)),CHOOSE(WEEKDAY(DATE($H$5,$F$5,8),2),"Mo","Di","Mi","Do","Fr","Sa","So"),"")</f>
      </c>
      <c r="D17" s="14">
        <f>IF(8&lt;=DAY(DATE($H$5,$F$5+1,0)),IF(WEEKDAY(DATE($H$5,$F$5,8),2)&lt;=5,$H$6/5,0),"")</f>
      </c>
      <c r="E17" s="14"/>
      <c r="F17" s="15">
        <f>IF(AND(8&lt;=DAY(DATE($H$5,$F$5+1,0)),E17&lt;&gt;""),E17-D17,"")</f>
      </c>
      <c r="G17" s="15">
        <f>IF(F17&lt;&gt;"",IF(G16&lt;&gt;"",$D$7+SUM($F$10:F17),F17),"")</f>
      </c>
      <c r="H17" s="16"/>
      <c r="I17" s="13"/>
    </row>
    <row r="18" ht="22" customHeight="1" spans="1:9" x14ac:dyDescent="0.25">
      <c r="A18" s="11">
        <f>IF(9&lt;=DAY(DATE($H$5,$F$5+1,0)),9,"")</f>
      </c>
      <c r="B18" s="12">
        <f>IF(9&lt;=DAY(DATE($H$5,$F$5+1,0)),DATE($H$5,$F$5,9),"")</f>
      </c>
      <c r="C18" s="13">
        <f>IF(9&lt;=DAY(DATE($H$5,$F$5+1,0)),CHOOSE(WEEKDAY(DATE($H$5,$F$5,9),2),"Mo","Di","Mi","Do","Fr","Sa","So"),"")</f>
      </c>
      <c r="D18" s="14">
        <f>IF(9&lt;=DAY(DATE($H$5,$F$5+1,0)),IF(WEEKDAY(DATE($H$5,$F$5,9),2)&lt;=5,$H$6/5,0),"")</f>
      </c>
      <c r="E18" s="14"/>
      <c r="F18" s="15">
        <f>IF(AND(9&lt;=DAY(DATE($H$5,$F$5+1,0)),E18&lt;&gt;""),E18-D18,"")</f>
      </c>
      <c r="G18" s="15">
        <f>IF(F18&lt;&gt;"",IF(G17&lt;&gt;"",$D$7+SUM($F$10:F18),F18),"")</f>
      </c>
      <c r="H18" s="16"/>
      <c r="I18" s="13"/>
    </row>
    <row r="19" ht="22" customHeight="1" spans="1:9" x14ac:dyDescent="0.25">
      <c r="A19" s="11">
        <f>IF(10&lt;=DAY(DATE($H$5,$F$5+1,0)),10,"")</f>
      </c>
      <c r="B19" s="12">
        <f>IF(10&lt;=DAY(DATE($H$5,$F$5+1,0)),DATE($H$5,$F$5,10),"")</f>
      </c>
      <c r="C19" s="13">
        <f>IF(10&lt;=DAY(DATE($H$5,$F$5+1,0)),CHOOSE(WEEKDAY(DATE($H$5,$F$5,10),2),"Mo","Di","Mi","Do","Fr","Sa","So"),"")</f>
      </c>
      <c r="D19" s="14">
        <f>IF(10&lt;=DAY(DATE($H$5,$F$5+1,0)),IF(WEEKDAY(DATE($H$5,$F$5,10),2)&lt;=5,$H$6/5,0),"")</f>
      </c>
      <c r="E19" s="14"/>
      <c r="F19" s="15">
        <f>IF(AND(10&lt;=DAY(DATE($H$5,$F$5+1,0)),E19&lt;&gt;""),E19-D19,"")</f>
      </c>
      <c r="G19" s="15">
        <f>IF(F19&lt;&gt;"",IF(G18&lt;&gt;"",$D$7+SUM($F$10:F19),F19),"")</f>
      </c>
      <c r="H19" s="16"/>
      <c r="I19" s="13"/>
    </row>
    <row r="20" ht="22" customHeight="1" spans="1:9" x14ac:dyDescent="0.25">
      <c r="A20" s="11">
        <f>IF(11&lt;=DAY(DATE($H$5,$F$5+1,0)),11,"")</f>
      </c>
      <c r="B20" s="12">
        <f>IF(11&lt;=DAY(DATE($H$5,$F$5+1,0)),DATE($H$5,$F$5,11),"")</f>
      </c>
      <c r="C20" s="13">
        <f>IF(11&lt;=DAY(DATE($H$5,$F$5+1,0)),CHOOSE(WEEKDAY(DATE($H$5,$F$5,11),2),"Mo","Di","Mi","Do","Fr","Sa","So"),"")</f>
      </c>
      <c r="D20" s="14">
        <f>IF(11&lt;=DAY(DATE($H$5,$F$5+1,0)),IF(WEEKDAY(DATE($H$5,$F$5,11),2)&lt;=5,$H$6/5,0),"")</f>
      </c>
      <c r="E20" s="14"/>
      <c r="F20" s="15">
        <f>IF(AND(11&lt;=DAY(DATE($H$5,$F$5+1,0)),E20&lt;&gt;""),E20-D20,"")</f>
      </c>
      <c r="G20" s="15">
        <f>IF(F20&lt;&gt;"",IF(G19&lt;&gt;"",$D$7+SUM($F$10:F20),F20),"")</f>
      </c>
      <c r="H20" s="16"/>
      <c r="I20" s="13"/>
    </row>
    <row r="21" ht="22" customHeight="1" spans="1:9" x14ac:dyDescent="0.25">
      <c r="A21" s="11">
        <f>IF(12&lt;=DAY(DATE($H$5,$F$5+1,0)),12,"")</f>
      </c>
      <c r="B21" s="12">
        <f>IF(12&lt;=DAY(DATE($H$5,$F$5+1,0)),DATE($H$5,$F$5,12),"")</f>
      </c>
      <c r="C21" s="13">
        <f>IF(12&lt;=DAY(DATE($H$5,$F$5+1,0)),CHOOSE(WEEKDAY(DATE($H$5,$F$5,12),2),"Mo","Di","Mi","Do","Fr","Sa","So"),"")</f>
      </c>
      <c r="D21" s="14">
        <f>IF(12&lt;=DAY(DATE($H$5,$F$5+1,0)),IF(WEEKDAY(DATE($H$5,$F$5,12),2)&lt;=5,$H$6/5,0),"")</f>
      </c>
      <c r="E21" s="14"/>
      <c r="F21" s="15">
        <f>IF(AND(12&lt;=DAY(DATE($H$5,$F$5+1,0)),E21&lt;&gt;""),E21-D21,"")</f>
      </c>
      <c r="G21" s="15">
        <f>IF(F21&lt;&gt;"",IF(G20&lt;&gt;"",$D$7+SUM($F$10:F21),F21),"")</f>
      </c>
      <c r="H21" s="16"/>
      <c r="I21" s="13"/>
    </row>
    <row r="22" ht="22" customHeight="1" spans="1:9" x14ac:dyDescent="0.25">
      <c r="A22" s="11">
        <f>IF(13&lt;=DAY(DATE($H$5,$F$5+1,0)),13,"")</f>
      </c>
      <c r="B22" s="12">
        <f>IF(13&lt;=DAY(DATE($H$5,$F$5+1,0)),DATE($H$5,$F$5,13),"")</f>
      </c>
      <c r="C22" s="13">
        <f>IF(13&lt;=DAY(DATE($H$5,$F$5+1,0)),CHOOSE(WEEKDAY(DATE($H$5,$F$5,13),2),"Mo","Di","Mi","Do","Fr","Sa","So"),"")</f>
      </c>
      <c r="D22" s="14">
        <f>IF(13&lt;=DAY(DATE($H$5,$F$5+1,0)),IF(WEEKDAY(DATE($H$5,$F$5,13),2)&lt;=5,$H$6/5,0),"")</f>
      </c>
      <c r="E22" s="14"/>
      <c r="F22" s="15">
        <f>IF(AND(13&lt;=DAY(DATE($H$5,$F$5+1,0)),E22&lt;&gt;""),E22-D22,"")</f>
      </c>
      <c r="G22" s="15">
        <f>IF(F22&lt;&gt;"",IF(G21&lt;&gt;"",$D$7+SUM($F$10:F22),F22),"")</f>
      </c>
      <c r="H22" s="16"/>
      <c r="I22" s="13"/>
    </row>
    <row r="23" ht="22" customHeight="1" spans="1:9" x14ac:dyDescent="0.25">
      <c r="A23" s="11">
        <f>IF(14&lt;=DAY(DATE($H$5,$F$5+1,0)),14,"")</f>
      </c>
      <c r="B23" s="12">
        <f>IF(14&lt;=DAY(DATE($H$5,$F$5+1,0)),DATE($H$5,$F$5,14),"")</f>
      </c>
      <c r="C23" s="13">
        <f>IF(14&lt;=DAY(DATE($H$5,$F$5+1,0)),CHOOSE(WEEKDAY(DATE($H$5,$F$5,14),2),"Mo","Di","Mi","Do","Fr","Sa","So"),"")</f>
      </c>
      <c r="D23" s="14">
        <f>IF(14&lt;=DAY(DATE($H$5,$F$5+1,0)),IF(WEEKDAY(DATE($H$5,$F$5,14),2)&lt;=5,$H$6/5,0),"")</f>
      </c>
      <c r="E23" s="14"/>
      <c r="F23" s="15">
        <f>IF(AND(14&lt;=DAY(DATE($H$5,$F$5+1,0)),E23&lt;&gt;""),E23-D23,"")</f>
      </c>
      <c r="G23" s="15">
        <f>IF(F23&lt;&gt;"",IF(G22&lt;&gt;"",$D$7+SUM($F$10:F23),F23),"")</f>
      </c>
      <c r="H23" s="16"/>
      <c r="I23" s="13"/>
    </row>
    <row r="24" ht="22" customHeight="1" spans="1:9" x14ac:dyDescent="0.25">
      <c r="A24" s="11">
        <f>IF(15&lt;=DAY(DATE($H$5,$F$5+1,0)),15,"")</f>
      </c>
      <c r="B24" s="12">
        <f>IF(15&lt;=DAY(DATE($H$5,$F$5+1,0)),DATE($H$5,$F$5,15),"")</f>
      </c>
      <c r="C24" s="13">
        <f>IF(15&lt;=DAY(DATE($H$5,$F$5+1,0)),CHOOSE(WEEKDAY(DATE($H$5,$F$5,15),2),"Mo","Di","Mi","Do","Fr","Sa","So"),"")</f>
      </c>
      <c r="D24" s="14">
        <f>IF(15&lt;=DAY(DATE($H$5,$F$5+1,0)),IF(WEEKDAY(DATE($H$5,$F$5,15),2)&lt;=5,$H$6/5,0),"")</f>
      </c>
      <c r="E24" s="14"/>
      <c r="F24" s="15">
        <f>IF(AND(15&lt;=DAY(DATE($H$5,$F$5+1,0)),E24&lt;&gt;""),E24-D24,"")</f>
      </c>
      <c r="G24" s="15">
        <f>IF(F24&lt;&gt;"",IF(G23&lt;&gt;"",$D$7+SUM($F$10:F24),F24),"")</f>
      </c>
      <c r="H24" s="16"/>
      <c r="I24" s="13"/>
    </row>
    <row r="25" ht="22" customHeight="1" spans="1:9" x14ac:dyDescent="0.25">
      <c r="A25" s="11">
        <f>IF(16&lt;=DAY(DATE($H$5,$F$5+1,0)),16,"")</f>
      </c>
      <c r="B25" s="12">
        <f>IF(16&lt;=DAY(DATE($H$5,$F$5+1,0)),DATE($H$5,$F$5,16),"")</f>
      </c>
      <c r="C25" s="13">
        <f>IF(16&lt;=DAY(DATE($H$5,$F$5+1,0)),CHOOSE(WEEKDAY(DATE($H$5,$F$5,16),2),"Mo","Di","Mi","Do","Fr","Sa","So"),"")</f>
      </c>
      <c r="D25" s="14">
        <f>IF(16&lt;=DAY(DATE($H$5,$F$5+1,0)),IF(WEEKDAY(DATE($H$5,$F$5,16),2)&lt;=5,$H$6/5,0),"")</f>
      </c>
      <c r="E25" s="14"/>
      <c r="F25" s="15">
        <f>IF(AND(16&lt;=DAY(DATE($H$5,$F$5+1,0)),E25&lt;&gt;""),E25-D25,"")</f>
      </c>
      <c r="G25" s="15">
        <f>IF(F25&lt;&gt;"",IF(G24&lt;&gt;"",$D$7+SUM($F$10:F25),F25),"")</f>
      </c>
      <c r="H25" s="16"/>
      <c r="I25" s="13"/>
    </row>
    <row r="26" ht="22" customHeight="1" spans="1:9" x14ac:dyDescent="0.25">
      <c r="A26" s="11">
        <f>IF(17&lt;=DAY(DATE($H$5,$F$5+1,0)),17,"")</f>
      </c>
      <c r="B26" s="12">
        <f>IF(17&lt;=DAY(DATE($H$5,$F$5+1,0)),DATE($H$5,$F$5,17),"")</f>
      </c>
      <c r="C26" s="13">
        <f>IF(17&lt;=DAY(DATE($H$5,$F$5+1,0)),CHOOSE(WEEKDAY(DATE($H$5,$F$5,17),2),"Mo","Di","Mi","Do","Fr","Sa","So"),"")</f>
      </c>
      <c r="D26" s="14">
        <f>IF(17&lt;=DAY(DATE($H$5,$F$5+1,0)),IF(WEEKDAY(DATE($H$5,$F$5,17),2)&lt;=5,$H$6/5,0),"")</f>
      </c>
      <c r="E26" s="14"/>
      <c r="F26" s="15">
        <f>IF(AND(17&lt;=DAY(DATE($H$5,$F$5+1,0)),E26&lt;&gt;""),E26-D26,"")</f>
      </c>
      <c r="G26" s="15">
        <f>IF(F26&lt;&gt;"",IF(G25&lt;&gt;"",$D$7+SUM($F$10:F26),F26),"")</f>
      </c>
      <c r="H26" s="16"/>
      <c r="I26" s="13"/>
    </row>
    <row r="27" ht="22" customHeight="1" spans="1:9" x14ac:dyDescent="0.25">
      <c r="A27" s="11">
        <f>IF(18&lt;=DAY(DATE($H$5,$F$5+1,0)),18,"")</f>
      </c>
      <c r="B27" s="12">
        <f>IF(18&lt;=DAY(DATE($H$5,$F$5+1,0)),DATE($H$5,$F$5,18),"")</f>
      </c>
      <c r="C27" s="13">
        <f>IF(18&lt;=DAY(DATE($H$5,$F$5+1,0)),CHOOSE(WEEKDAY(DATE($H$5,$F$5,18),2),"Mo","Di","Mi","Do","Fr","Sa","So"),"")</f>
      </c>
      <c r="D27" s="14">
        <f>IF(18&lt;=DAY(DATE($H$5,$F$5+1,0)),IF(WEEKDAY(DATE($H$5,$F$5,18),2)&lt;=5,$H$6/5,0),"")</f>
      </c>
      <c r="E27" s="14"/>
      <c r="F27" s="15">
        <f>IF(AND(18&lt;=DAY(DATE($H$5,$F$5+1,0)),E27&lt;&gt;""),E27-D27,"")</f>
      </c>
      <c r="G27" s="15">
        <f>IF(F27&lt;&gt;"",IF(G26&lt;&gt;"",$D$7+SUM($F$10:F27),F27),"")</f>
      </c>
      <c r="H27" s="16"/>
      <c r="I27" s="13"/>
    </row>
    <row r="28" ht="22" customHeight="1" spans="1:9" x14ac:dyDescent="0.25">
      <c r="A28" s="11">
        <f>IF(19&lt;=DAY(DATE($H$5,$F$5+1,0)),19,"")</f>
      </c>
      <c r="B28" s="12">
        <f>IF(19&lt;=DAY(DATE($H$5,$F$5+1,0)),DATE($H$5,$F$5,19),"")</f>
      </c>
      <c r="C28" s="13">
        <f>IF(19&lt;=DAY(DATE($H$5,$F$5+1,0)),CHOOSE(WEEKDAY(DATE($H$5,$F$5,19),2),"Mo","Di","Mi","Do","Fr","Sa","So"),"")</f>
      </c>
      <c r="D28" s="14">
        <f>IF(19&lt;=DAY(DATE($H$5,$F$5+1,0)),IF(WEEKDAY(DATE($H$5,$F$5,19),2)&lt;=5,$H$6/5,0),"")</f>
      </c>
      <c r="E28" s="14"/>
      <c r="F28" s="15">
        <f>IF(AND(19&lt;=DAY(DATE($H$5,$F$5+1,0)),E28&lt;&gt;""),E28-D28,"")</f>
      </c>
      <c r="G28" s="15">
        <f>IF(F28&lt;&gt;"",IF(G27&lt;&gt;"",$D$7+SUM($F$10:F28),F28),"")</f>
      </c>
      <c r="H28" s="16"/>
      <c r="I28" s="13"/>
    </row>
    <row r="29" ht="22" customHeight="1" spans="1:9" x14ac:dyDescent="0.25">
      <c r="A29" s="11">
        <f>IF(20&lt;=DAY(DATE($H$5,$F$5+1,0)),20,"")</f>
      </c>
      <c r="B29" s="12">
        <f>IF(20&lt;=DAY(DATE($H$5,$F$5+1,0)),DATE($H$5,$F$5,20),"")</f>
      </c>
      <c r="C29" s="13">
        <f>IF(20&lt;=DAY(DATE($H$5,$F$5+1,0)),CHOOSE(WEEKDAY(DATE($H$5,$F$5,20),2),"Mo","Di","Mi","Do","Fr","Sa","So"),"")</f>
      </c>
      <c r="D29" s="14">
        <f>IF(20&lt;=DAY(DATE($H$5,$F$5+1,0)),IF(WEEKDAY(DATE($H$5,$F$5,20),2)&lt;=5,$H$6/5,0),"")</f>
      </c>
      <c r="E29" s="14"/>
      <c r="F29" s="15">
        <f>IF(AND(20&lt;=DAY(DATE($H$5,$F$5+1,0)),E29&lt;&gt;""),E29-D29,"")</f>
      </c>
      <c r="G29" s="15">
        <f>IF(F29&lt;&gt;"",IF(G28&lt;&gt;"",$D$7+SUM($F$10:F29),F29),"")</f>
      </c>
      <c r="H29" s="16"/>
      <c r="I29" s="13"/>
    </row>
    <row r="30" ht="22" customHeight="1" spans="1:9" x14ac:dyDescent="0.25">
      <c r="A30" s="11">
        <f>IF(21&lt;=DAY(DATE($H$5,$F$5+1,0)),21,"")</f>
      </c>
      <c r="B30" s="12">
        <f>IF(21&lt;=DAY(DATE($H$5,$F$5+1,0)),DATE($H$5,$F$5,21),"")</f>
      </c>
      <c r="C30" s="13">
        <f>IF(21&lt;=DAY(DATE($H$5,$F$5+1,0)),CHOOSE(WEEKDAY(DATE($H$5,$F$5,21),2),"Mo","Di","Mi","Do","Fr","Sa","So"),"")</f>
      </c>
      <c r="D30" s="14">
        <f>IF(21&lt;=DAY(DATE($H$5,$F$5+1,0)),IF(WEEKDAY(DATE($H$5,$F$5,21),2)&lt;=5,$H$6/5,0),"")</f>
      </c>
      <c r="E30" s="14"/>
      <c r="F30" s="15">
        <f>IF(AND(21&lt;=DAY(DATE($H$5,$F$5+1,0)),E30&lt;&gt;""),E30-D30,"")</f>
      </c>
      <c r="G30" s="15">
        <f>IF(F30&lt;&gt;"",IF(G29&lt;&gt;"",$D$7+SUM($F$10:F30),F30),"")</f>
      </c>
      <c r="H30" s="16"/>
      <c r="I30" s="13"/>
    </row>
    <row r="31" ht="22" customHeight="1" spans="1:9" x14ac:dyDescent="0.25">
      <c r="A31" s="11">
        <f>IF(22&lt;=DAY(DATE($H$5,$F$5+1,0)),22,"")</f>
      </c>
      <c r="B31" s="12">
        <f>IF(22&lt;=DAY(DATE($H$5,$F$5+1,0)),DATE($H$5,$F$5,22),"")</f>
      </c>
      <c r="C31" s="13">
        <f>IF(22&lt;=DAY(DATE($H$5,$F$5+1,0)),CHOOSE(WEEKDAY(DATE($H$5,$F$5,22),2),"Mo","Di","Mi","Do","Fr","Sa","So"),"")</f>
      </c>
      <c r="D31" s="14">
        <f>IF(22&lt;=DAY(DATE($H$5,$F$5+1,0)),IF(WEEKDAY(DATE($H$5,$F$5,22),2)&lt;=5,$H$6/5,0),"")</f>
      </c>
      <c r="E31" s="14"/>
      <c r="F31" s="15">
        <f>IF(AND(22&lt;=DAY(DATE($H$5,$F$5+1,0)),E31&lt;&gt;""),E31-D31,"")</f>
      </c>
      <c r="G31" s="15">
        <f>IF(F31&lt;&gt;"",IF(G30&lt;&gt;"",$D$7+SUM($F$10:F31),F31),"")</f>
      </c>
      <c r="H31" s="16"/>
      <c r="I31" s="13"/>
    </row>
    <row r="32" ht="22" customHeight="1" spans="1:9" x14ac:dyDescent="0.25">
      <c r="A32" s="11">
        <f>IF(23&lt;=DAY(DATE($H$5,$F$5+1,0)),23,"")</f>
      </c>
      <c r="B32" s="12">
        <f>IF(23&lt;=DAY(DATE($H$5,$F$5+1,0)),DATE($H$5,$F$5,23),"")</f>
      </c>
      <c r="C32" s="13">
        <f>IF(23&lt;=DAY(DATE($H$5,$F$5+1,0)),CHOOSE(WEEKDAY(DATE($H$5,$F$5,23),2),"Mo","Di","Mi","Do","Fr","Sa","So"),"")</f>
      </c>
      <c r="D32" s="14">
        <f>IF(23&lt;=DAY(DATE($H$5,$F$5+1,0)),IF(WEEKDAY(DATE($H$5,$F$5,23),2)&lt;=5,$H$6/5,0),"")</f>
      </c>
      <c r="E32" s="14"/>
      <c r="F32" s="15">
        <f>IF(AND(23&lt;=DAY(DATE($H$5,$F$5+1,0)),E32&lt;&gt;""),E32-D32,"")</f>
      </c>
      <c r="G32" s="15">
        <f>IF(F32&lt;&gt;"",IF(G31&lt;&gt;"",$D$7+SUM($F$10:F32),F32),"")</f>
      </c>
      <c r="H32" s="16"/>
      <c r="I32" s="13"/>
    </row>
    <row r="33" ht="22" customHeight="1" spans="1:9" x14ac:dyDescent="0.25">
      <c r="A33" s="11">
        <f>IF(24&lt;=DAY(DATE($H$5,$F$5+1,0)),24,"")</f>
      </c>
      <c r="B33" s="12">
        <f>IF(24&lt;=DAY(DATE($H$5,$F$5+1,0)),DATE($H$5,$F$5,24),"")</f>
      </c>
      <c r="C33" s="13">
        <f>IF(24&lt;=DAY(DATE($H$5,$F$5+1,0)),CHOOSE(WEEKDAY(DATE($H$5,$F$5,24),2),"Mo","Di","Mi","Do","Fr","Sa","So"),"")</f>
      </c>
      <c r="D33" s="14">
        <f>IF(24&lt;=DAY(DATE($H$5,$F$5+1,0)),IF(WEEKDAY(DATE($H$5,$F$5,24),2)&lt;=5,$H$6/5,0),"")</f>
      </c>
      <c r="E33" s="14"/>
      <c r="F33" s="15">
        <f>IF(AND(24&lt;=DAY(DATE($H$5,$F$5+1,0)),E33&lt;&gt;""),E33-D33,"")</f>
      </c>
      <c r="G33" s="15">
        <f>IF(F33&lt;&gt;"",IF(G32&lt;&gt;"",$D$7+SUM($F$10:F33),F33),"")</f>
      </c>
      <c r="H33" s="16"/>
      <c r="I33" s="13"/>
    </row>
    <row r="34" ht="22" customHeight="1" spans="1:9" x14ac:dyDescent="0.25">
      <c r="A34" s="11">
        <f>IF(25&lt;=DAY(DATE($H$5,$F$5+1,0)),25,"")</f>
      </c>
      <c r="B34" s="12">
        <f>IF(25&lt;=DAY(DATE($H$5,$F$5+1,0)),DATE($H$5,$F$5,25),"")</f>
      </c>
      <c r="C34" s="13">
        <f>IF(25&lt;=DAY(DATE($H$5,$F$5+1,0)),CHOOSE(WEEKDAY(DATE($H$5,$F$5,25),2),"Mo","Di","Mi","Do","Fr","Sa","So"),"")</f>
      </c>
      <c r="D34" s="14">
        <f>IF(25&lt;=DAY(DATE($H$5,$F$5+1,0)),IF(WEEKDAY(DATE($H$5,$F$5,25),2)&lt;=5,$H$6/5,0),"")</f>
      </c>
      <c r="E34" s="14"/>
      <c r="F34" s="15">
        <f>IF(AND(25&lt;=DAY(DATE($H$5,$F$5+1,0)),E34&lt;&gt;""),E34-D34,"")</f>
      </c>
      <c r="G34" s="15">
        <f>IF(F34&lt;&gt;"",IF(G33&lt;&gt;"",$D$7+SUM($F$10:F34),F34),"")</f>
      </c>
      <c r="H34" s="16"/>
      <c r="I34" s="13"/>
    </row>
    <row r="35" ht="22" customHeight="1" spans="1:9" x14ac:dyDescent="0.25">
      <c r="A35" s="11">
        <f>IF(26&lt;=DAY(DATE($H$5,$F$5+1,0)),26,"")</f>
      </c>
      <c r="B35" s="12">
        <f>IF(26&lt;=DAY(DATE($H$5,$F$5+1,0)),DATE($H$5,$F$5,26),"")</f>
      </c>
      <c r="C35" s="13">
        <f>IF(26&lt;=DAY(DATE($H$5,$F$5+1,0)),CHOOSE(WEEKDAY(DATE($H$5,$F$5,26),2),"Mo","Di","Mi","Do","Fr","Sa","So"),"")</f>
      </c>
      <c r="D35" s="14">
        <f>IF(26&lt;=DAY(DATE($H$5,$F$5+1,0)),IF(WEEKDAY(DATE($H$5,$F$5,26),2)&lt;=5,$H$6/5,0),"")</f>
      </c>
      <c r="E35" s="14"/>
      <c r="F35" s="15">
        <f>IF(AND(26&lt;=DAY(DATE($H$5,$F$5+1,0)),E35&lt;&gt;""),E35-D35,"")</f>
      </c>
      <c r="G35" s="15">
        <f>IF(F35&lt;&gt;"",IF(G34&lt;&gt;"",$D$7+SUM($F$10:F35),F35),"")</f>
      </c>
      <c r="H35" s="16"/>
      <c r="I35" s="13"/>
    </row>
    <row r="36" ht="22" customHeight="1" spans="1:9" x14ac:dyDescent="0.25">
      <c r="A36" s="11">
        <f>IF(27&lt;=DAY(DATE($H$5,$F$5+1,0)),27,"")</f>
      </c>
      <c r="B36" s="12">
        <f>IF(27&lt;=DAY(DATE($H$5,$F$5+1,0)),DATE($H$5,$F$5,27),"")</f>
      </c>
      <c r="C36" s="13">
        <f>IF(27&lt;=DAY(DATE($H$5,$F$5+1,0)),CHOOSE(WEEKDAY(DATE($H$5,$F$5,27),2),"Mo","Di","Mi","Do","Fr","Sa","So"),"")</f>
      </c>
      <c r="D36" s="14">
        <f>IF(27&lt;=DAY(DATE($H$5,$F$5+1,0)),IF(WEEKDAY(DATE($H$5,$F$5,27),2)&lt;=5,$H$6/5,0),"")</f>
      </c>
      <c r="E36" s="14"/>
      <c r="F36" s="15">
        <f>IF(AND(27&lt;=DAY(DATE($H$5,$F$5+1,0)),E36&lt;&gt;""),E36-D36,"")</f>
      </c>
      <c r="G36" s="15">
        <f>IF(F36&lt;&gt;"",IF(G35&lt;&gt;"",$D$7+SUM($F$10:F36),F36),"")</f>
      </c>
      <c r="H36" s="16"/>
      <c r="I36" s="13"/>
    </row>
    <row r="37" ht="22" customHeight="1" spans="1:9" x14ac:dyDescent="0.25">
      <c r="A37" s="11">
        <f>IF(28&lt;=DAY(DATE($H$5,$F$5+1,0)),28,"")</f>
      </c>
      <c r="B37" s="12">
        <f>IF(28&lt;=DAY(DATE($H$5,$F$5+1,0)),DATE($H$5,$F$5,28),"")</f>
      </c>
      <c r="C37" s="13">
        <f>IF(28&lt;=DAY(DATE($H$5,$F$5+1,0)),CHOOSE(WEEKDAY(DATE($H$5,$F$5,28),2),"Mo","Di","Mi","Do","Fr","Sa","So"),"")</f>
      </c>
      <c r="D37" s="14">
        <f>IF(28&lt;=DAY(DATE($H$5,$F$5+1,0)),IF(WEEKDAY(DATE($H$5,$F$5,28),2)&lt;=5,$H$6/5,0),"")</f>
      </c>
      <c r="E37" s="14"/>
      <c r="F37" s="15">
        <f>IF(AND(28&lt;=DAY(DATE($H$5,$F$5+1,0)),E37&lt;&gt;""),E37-D37,"")</f>
      </c>
      <c r="G37" s="15">
        <f>IF(F37&lt;&gt;"",IF(G36&lt;&gt;"",$D$7+SUM($F$10:F37),F37),"")</f>
      </c>
      <c r="H37" s="16"/>
      <c r="I37" s="13"/>
    </row>
    <row r="38" ht="22" customHeight="1" spans="1:9" x14ac:dyDescent="0.25">
      <c r="A38" s="11">
        <f>IF(29&lt;=DAY(DATE($H$5,$F$5+1,0)),29,"")</f>
      </c>
      <c r="B38" s="12">
        <f>IF(29&lt;=DAY(DATE($H$5,$F$5+1,0)),DATE($H$5,$F$5,29),"")</f>
      </c>
      <c r="C38" s="13">
        <f>IF(29&lt;=DAY(DATE($H$5,$F$5+1,0)),CHOOSE(WEEKDAY(DATE($H$5,$F$5,29),2),"Mo","Di","Mi","Do","Fr","Sa","So"),"")</f>
      </c>
      <c r="D38" s="14">
        <f>IF(29&lt;=DAY(DATE($H$5,$F$5+1,0)),IF(WEEKDAY(DATE($H$5,$F$5,29),2)&lt;=5,$H$6/5,0),"")</f>
      </c>
      <c r="E38" s="14"/>
      <c r="F38" s="15">
        <f>IF(AND(29&lt;=DAY(DATE($H$5,$F$5+1,0)),E38&lt;&gt;""),E38-D38,"")</f>
      </c>
      <c r="G38" s="15">
        <f>IF(F38&lt;&gt;"",IF(G37&lt;&gt;"",$D$7+SUM($F$10:F38),F38),"")</f>
      </c>
      <c r="H38" s="16"/>
      <c r="I38" s="13"/>
    </row>
    <row r="39" ht="22" customHeight="1" spans="1:9" x14ac:dyDescent="0.25">
      <c r="A39" s="11">
        <f>IF(30&lt;=DAY(DATE($H$5,$F$5+1,0)),30,"")</f>
      </c>
      <c r="B39" s="12">
        <f>IF(30&lt;=DAY(DATE($H$5,$F$5+1,0)),DATE($H$5,$F$5,30),"")</f>
      </c>
      <c r="C39" s="13">
        <f>IF(30&lt;=DAY(DATE($H$5,$F$5+1,0)),CHOOSE(WEEKDAY(DATE($H$5,$F$5,30),2),"Mo","Di","Mi","Do","Fr","Sa","So"),"")</f>
      </c>
      <c r="D39" s="14">
        <f>IF(30&lt;=DAY(DATE($H$5,$F$5+1,0)),IF(WEEKDAY(DATE($H$5,$F$5,30),2)&lt;=5,$H$6/5,0),"")</f>
      </c>
      <c r="E39" s="14"/>
      <c r="F39" s="15">
        <f>IF(AND(30&lt;=DAY(DATE($H$5,$F$5+1,0)),E39&lt;&gt;""),E39-D39,"")</f>
      </c>
      <c r="G39" s="15">
        <f>IF(F39&lt;&gt;"",IF(G38&lt;&gt;"",$D$7+SUM($F$10:F39),F39),"")</f>
      </c>
      <c r="H39" s="16"/>
      <c r="I39" s="13"/>
    </row>
    <row r="40" ht="22" customHeight="1" spans="1:9" x14ac:dyDescent="0.25">
      <c r="A40" s="11">
        <f>IF(31&lt;=DAY(DATE($H$5,$F$5+1,0)),31,"")</f>
      </c>
      <c r="B40" s="12">
        <f>IF(31&lt;=DAY(DATE($H$5,$F$5+1,0)),DATE($H$5,$F$5,31),"")</f>
      </c>
      <c r="C40" s="13">
        <f>IF(31&lt;=DAY(DATE($H$5,$F$5+1,0)),CHOOSE(WEEKDAY(DATE($H$5,$F$5,31),2),"Mo","Di","Mi","Do","Fr","Sa","So"),"")</f>
      </c>
      <c r="D40" s="14">
        <f>IF(31&lt;=DAY(DATE($H$5,$F$5+1,0)),IF(WEEKDAY(DATE($H$5,$F$5,31),2)&lt;=5,$H$6/5,0),"")</f>
      </c>
      <c r="E40" s="14"/>
      <c r="F40" s="15">
        <f>IF(AND(31&lt;=DAY(DATE($H$5,$F$5+1,0)),E40&lt;&gt;""),E40-D40,"")</f>
      </c>
      <c r="G40" s="15">
        <f>IF(F40&lt;&gt;"",IF(G39&lt;&gt;"",$D$7+SUM($F$10:F40),F40),"")</f>
      </c>
      <c r="H40" s="16"/>
      <c r="I40" s="13"/>
    </row>
    <row r="42" ht="28" customHeight="1" spans="1:9" x14ac:dyDescent="0.25">
      <c r="A42" s="17" t="s">
        <v>18</v>
      </c>
      <c r="B42" s="17"/>
      <c r="C42" s="17"/>
      <c r="D42" s="17"/>
      <c r="E42" s="18">
        <f>SUM(E10:E40)</f>
      </c>
      <c r="F42" s="19">
        <f>SUM(F10:F40)</f>
      </c>
      <c r="G42" s="20"/>
      <c r="H42" s="20"/>
      <c r="I42" s="20"/>
    </row>
    <row r="43" ht="28" customHeight="1" spans="1:6" x14ac:dyDescent="0.25">
      <c r="A43" s="21" t="s">
        <v>19</v>
      </c>
      <c r="B43" s="21"/>
      <c r="C43" s="21"/>
      <c r="D43" s="21"/>
      <c r="F43" s="22">
        <f>$D$7+F42</f>
      </c>
    </row>
    <row r="45" ht="22" customHeight="1" spans="1:7" x14ac:dyDescent="0.25">
      <c r="A45" s="23" t="s">
        <v>20</v>
      </c>
      <c r="B45" s="23"/>
      <c r="C45" s="23"/>
      <c r="D45" s="23"/>
      <c r="E45" s="24" t="s">
        <v>21</v>
      </c>
      <c r="F45" s="13">
        <f>COUNTIF(I10:I40,"A")</f>
      </c>
      <c r="G45" s="24" t="s">
        <v>22</v>
      </c>
    </row>
    <row r="46" ht="22" customHeight="1" spans="5:7" x14ac:dyDescent="0.25">
      <c r="E46" s="24" t="s">
        <v>23</v>
      </c>
      <c r="F46" s="13">
        <f>COUNTIF(I10:I40,"F")</f>
      </c>
      <c r="G46" s="24" t="s">
        <v>22</v>
      </c>
    </row>
    <row r="49" spans="1:6" x14ac:dyDescent="0.25">
      <c r="A49" s="25" t="s">
        <v>24</v>
      </c>
      <c r="F49" s="25" t="s">
        <v>25</v>
      </c>
    </row>
    <row r="50" spans="1:9" x14ac:dyDescent="0.25">
      <c r="A50" s="5"/>
      <c r="B50" s="5"/>
      <c r="C50" s="5"/>
      <c r="D50" s="5"/>
      <c r="F50" s="5"/>
      <c r="G50" s="5"/>
      <c r="H50" s="5"/>
      <c r="I50" s="5"/>
    </row>
    <row r="52" spans="1:1" x14ac:dyDescent="0.25">
      <c r="A52" s="4" t="s">
        <v>26</v>
      </c>
    </row>
    <row r="53" spans="1:1" x14ac:dyDescent="0.25">
      <c r="A53" s="24" t="s">
        <v>27</v>
      </c>
    </row>
    <row r="54" spans="1:1" x14ac:dyDescent="0.25">
      <c r="A54" s="24" t="s">
        <v>28</v>
      </c>
    </row>
    <row r="55" spans="1:1" x14ac:dyDescent="0.25">
      <c r="A55" s="24" t="s">
        <v>29</v>
      </c>
    </row>
    <row r="56" spans="1:1" x14ac:dyDescent="0.25">
      <c r="A56" s="24" t="s">
        <v>30</v>
      </c>
    </row>
    <row r="58" ht="6" customHeight="1" x14ac:dyDescent="0.25"/>
    <row r="59" spans="1:1" x14ac:dyDescent="0.25">
      <c r="A59" s="24" t="s">
        <v>31</v>
      </c>
    </row>
    <row r="60" spans="1:1" x14ac:dyDescent="0.25">
      <c r="A60" s="26" t="s">
        <v>32</v>
      </c>
    </row>
  </sheetData>
  <mergeCells count="9">
    <mergeCell ref="B5:C5"/>
    <mergeCell ref="B6:C6"/>
    <mergeCell ref="E6:G6"/>
    <mergeCell ref="A7:C7"/>
    <mergeCell ref="A42:D42"/>
    <mergeCell ref="A43:D43"/>
    <mergeCell ref="A45:D45"/>
    <mergeCell ref="A50:D50"/>
    <mergeCell ref="F50:I50"/>
  </mergeCells>
  <conditionalFormatting sqref="F10:F40">
    <cfRule type="cellIs" dxfId="0" priority="1" operator="greaterThan">
      <formula>0</formula>
    </cfRule>
    <cfRule type="cellIs" dxfId="1" priority="2" operator="lessThan">
      <formula>0</formula>
    </cfRule>
  </conditionalFormatting>
  <conditionalFormatting sqref="G10:G40">
    <cfRule type="cellIs" dxfId="2" priority="3" operator="greaterThan">
      <formula>0</formula>
    </cfRule>
    <cfRule type="cellIs" dxfId="3" priority="4" operator="lessThan">
      <formula>0</formula>
    </cfRule>
  </conditionalFormatting>
  <conditionalFormatting sqref="A10:I10">
    <cfRule type="expression" dxfId="4" priority="5">
      <formula>AND(1&lt;=DAY(DATE($H$5,$F$5+1,0)),WEEKDAY(DATE($H$5,$F$5,1),2)&gt;5)</formula>
    </cfRule>
  </conditionalFormatting>
  <conditionalFormatting sqref="A11:I11">
    <cfRule type="expression" dxfId="5" priority="6">
      <formula>AND(2&lt;=DAY(DATE($H$5,$F$5+1,0)),WEEKDAY(DATE($H$5,$F$5,2),2)&gt;5)</formula>
    </cfRule>
  </conditionalFormatting>
  <conditionalFormatting sqref="A12:I12">
    <cfRule type="expression" dxfId="6" priority="7">
      <formula>AND(3&lt;=DAY(DATE($H$5,$F$5+1,0)),WEEKDAY(DATE($H$5,$F$5,3),2)&gt;5)</formula>
    </cfRule>
  </conditionalFormatting>
  <conditionalFormatting sqref="A13:I13">
    <cfRule type="expression" dxfId="7" priority="8">
      <formula>AND(4&lt;=DAY(DATE($H$5,$F$5+1,0)),WEEKDAY(DATE($H$5,$F$5,4),2)&gt;5)</formula>
    </cfRule>
  </conditionalFormatting>
  <conditionalFormatting sqref="A14:I14">
    <cfRule type="expression" dxfId="8" priority="9">
      <formula>AND(5&lt;=DAY(DATE($H$5,$F$5+1,0)),WEEKDAY(DATE($H$5,$F$5,5),2)&gt;5)</formula>
    </cfRule>
  </conditionalFormatting>
  <conditionalFormatting sqref="A15:I15">
    <cfRule type="expression" dxfId="9" priority="10">
      <formula>AND(6&lt;=DAY(DATE($H$5,$F$5+1,0)),WEEKDAY(DATE($H$5,$F$5,6),2)&gt;5)</formula>
    </cfRule>
  </conditionalFormatting>
  <conditionalFormatting sqref="A16:I16">
    <cfRule type="expression" dxfId="10" priority="11">
      <formula>AND(7&lt;=DAY(DATE($H$5,$F$5+1,0)),WEEKDAY(DATE($H$5,$F$5,7),2)&gt;5)</formula>
    </cfRule>
  </conditionalFormatting>
  <conditionalFormatting sqref="A17:I17">
    <cfRule type="expression" dxfId="11" priority="12">
      <formula>AND(8&lt;=DAY(DATE($H$5,$F$5+1,0)),WEEKDAY(DATE($H$5,$F$5,8),2)&gt;5)</formula>
    </cfRule>
  </conditionalFormatting>
  <conditionalFormatting sqref="A18:I18">
    <cfRule type="expression" dxfId="12" priority="13">
      <formula>AND(9&lt;=DAY(DATE($H$5,$F$5+1,0)),WEEKDAY(DATE($H$5,$F$5,9),2)&gt;5)</formula>
    </cfRule>
  </conditionalFormatting>
  <conditionalFormatting sqref="A19:I19">
    <cfRule type="expression" dxfId="13" priority="14">
      <formula>AND(10&lt;=DAY(DATE($H$5,$F$5+1,0)),WEEKDAY(DATE($H$5,$F$5,10),2)&gt;5)</formula>
    </cfRule>
  </conditionalFormatting>
  <conditionalFormatting sqref="A20:I20">
    <cfRule type="expression" dxfId="14" priority="15">
      <formula>AND(11&lt;=DAY(DATE($H$5,$F$5+1,0)),WEEKDAY(DATE($H$5,$F$5,11),2)&gt;5)</formula>
    </cfRule>
  </conditionalFormatting>
  <conditionalFormatting sqref="A21:I21">
    <cfRule type="expression" dxfId="15" priority="16">
      <formula>AND(12&lt;=DAY(DATE($H$5,$F$5+1,0)),WEEKDAY(DATE($H$5,$F$5,12),2)&gt;5)</formula>
    </cfRule>
  </conditionalFormatting>
  <conditionalFormatting sqref="A22:I22">
    <cfRule type="expression" dxfId="16" priority="17">
      <formula>AND(13&lt;=DAY(DATE($H$5,$F$5+1,0)),WEEKDAY(DATE($H$5,$F$5,13),2)&gt;5)</formula>
    </cfRule>
  </conditionalFormatting>
  <conditionalFormatting sqref="A23:I23">
    <cfRule type="expression" dxfId="17" priority="18">
      <formula>AND(14&lt;=DAY(DATE($H$5,$F$5+1,0)),WEEKDAY(DATE($H$5,$F$5,14),2)&gt;5)</formula>
    </cfRule>
  </conditionalFormatting>
  <conditionalFormatting sqref="A24:I24">
    <cfRule type="expression" dxfId="18" priority="19">
      <formula>AND(15&lt;=DAY(DATE($H$5,$F$5+1,0)),WEEKDAY(DATE($H$5,$F$5,15),2)&gt;5)</formula>
    </cfRule>
  </conditionalFormatting>
  <conditionalFormatting sqref="A25:I25">
    <cfRule type="expression" dxfId="19" priority="20">
      <formula>AND(16&lt;=DAY(DATE($H$5,$F$5+1,0)),WEEKDAY(DATE($H$5,$F$5,16),2)&gt;5)</formula>
    </cfRule>
  </conditionalFormatting>
  <conditionalFormatting sqref="A26:I26">
    <cfRule type="expression" dxfId="20" priority="21">
      <formula>AND(17&lt;=DAY(DATE($H$5,$F$5+1,0)),WEEKDAY(DATE($H$5,$F$5,17),2)&gt;5)</formula>
    </cfRule>
  </conditionalFormatting>
  <conditionalFormatting sqref="A27:I27">
    <cfRule type="expression" dxfId="21" priority="22">
      <formula>AND(18&lt;=DAY(DATE($H$5,$F$5+1,0)),WEEKDAY(DATE($H$5,$F$5,18),2)&gt;5)</formula>
    </cfRule>
  </conditionalFormatting>
  <conditionalFormatting sqref="A28:I28">
    <cfRule type="expression" dxfId="22" priority="23">
      <formula>AND(19&lt;=DAY(DATE($H$5,$F$5+1,0)),WEEKDAY(DATE($H$5,$F$5,19),2)&gt;5)</formula>
    </cfRule>
  </conditionalFormatting>
  <conditionalFormatting sqref="A29:I29">
    <cfRule type="expression" dxfId="23" priority="24">
      <formula>AND(20&lt;=DAY(DATE($H$5,$F$5+1,0)),WEEKDAY(DATE($H$5,$F$5,20),2)&gt;5)</formula>
    </cfRule>
  </conditionalFormatting>
  <conditionalFormatting sqref="A30:I30">
    <cfRule type="expression" dxfId="24" priority="25">
      <formula>AND(21&lt;=DAY(DATE($H$5,$F$5+1,0)),WEEKDAY(DATE($H$5,$F$5,21),2)&gt;5)</formula>
    </cfRule>
  </conditionalFormatting>
  <conditionalFormatting sqref="A31:I31">
    <cfRule type="expression" dxfId="25" priority="26">
      <formula>AND(22&lt;=DAY(DATE($H$5,$F$5+1,0)),WEEKDAY(DATE($H$5,$F$5,22),2)&gt;5)</formula>
    </cfRule>
  </conditionalFormatting>
  <conditionalFormatting sqref="A32:I32">
    <cfRule type="expression" dxfId="26" priority="27">
      <formula>AND(23&lt;=DAY(DATE($H$5,$F$5+1,0)),WEEKDAY(DATE($H$5,$F$5,23),2)&gt;5)</formula>
    </cfRule>
  </conditionalFormatting>
  <conditionalFormatting sqref="A33:I33">
    <cfRule type="expression" dxfId="27" priority="28">
      <formula>AND(24&lt;=DAY(DATE($H$5,$F$5+1,0)),WEEKDAY(DATE($H$5,$F$5,24),2)&gt;5)</formula>
    </cfRule>
  </conditionalFormatting>
  <conditionalFormatting sqref="A34:I34">
    <cfRule type="expression" dxfId="28" priority="29">
      <formula>AND(25&lt;=DAY(DATE($H$5,$F$5+1,0)),WEEKDAY(DATE($H$5,$F$5,25),2)&gt;5)</formula>
    </cfRule>
  </conditionalFormatting>
  <conditionalFormatting sqref="A35:I35">
    <cfRule type="expression" dxfId="29" priority="30">
      <formula>AND(26&lt;=DAY(DATE($H$5,$F$5+1,0)),WEEKDAY(DATE($H$5,$F$5,26),2)&gt;5)</formula>
    </cfRule>
  </conditionalFormatting>
  <conditionalFormatting sqref="A36:I36">
    <cfRule type="expression" dxfId="30" priority="31">
      <formula>AND(27&lt;=DAY(DATE($H$5,$F$5+1,0)),WEEKDAY(DATE($H$5,$F$5,27),2)&gt;5)</formula>
    </cfRule>
  </conditionalFormatting>
  <conditionalFormatting sqref="A37:I37">
    <cfRule type="expression" dxfId="31" priority="32">
      <formula>AND(28&lt;=DAY(DATE($H$5,$F$5+1,0)),WEEKDAY(DATE($H$5,$F$5,28),2)&gt;5)</formula>
    </cfRule>
  </conditionalFormatting>
  <conditionalFormatting sqref="A38:I38">
    <cfRule type="expression" dxfId="32" priority="33">
      <formula>AND(29&lt;=DAY(DATE($H$5,$F$5+1,0)),WEEKDAY(DATE($H$5,$F$5,29),2)&gt;5)</formula>
    </cfRule>
  </conditionalFormatting>
  <conditionalFormatting sqref="A39:I39">
    <cfRule type="expression" dxfId="33" priority="34">
      <formula>AND(30&lt;=DAY(DATE($H$5,$F$5+1,0)),WEEKDAY(DATE($H$5,$F$5,30),2)&gt;5)</formula>
    </cfRule>
  </conditionalFormatting>
  <conditionalFormatting sqref="A40:I40">
    <cfRule type="expression" dxfId="34" priority="35">
      <formula>AND(31&lt;=DAY(DATE($H$5,$F$5+1,0)),WEEKDAY(DATE($H$5,$F$5,31),2)&gt;5)</formula>
    </cfRule>
  </conditionalFormatting>
  <conditionalFormatting sqref="F43">
    <cfRule type="cellIs" dxfId="35" priority="36" operator="greaterThan">
      <formula>0</formula>
    </cfRule>
    <cfRule type="cellIs" dxfId="36" priority="37" operator="lessThan">
      <formula>0</formula>
    </cfRule>
  </conditionalFormatting>
  <dataValidations count="3">
    <dataValidation type="list" showInputMessage="1" promptTitle="Auswahl" prompt="Monat wählen" sqref="F5">
      <formula1>"1,2,3,4,5,6,7,8,9,10,11,12"</formula1>
    </dataValidation>
    <dataValidation type="list" showInputMessage="1" promptTitle="Auswahl" prompt="Jahr wählen" sqref="H5">
      <formula1>"2025,2026,2027,2028,2029,2030"</formula1>
    </dataValidation>
    <dataValidation type="list" allowBlank="1" sqref="I10:I40">
      <formula1>"A,F,Ü"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Überstunden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Dienstify</dc:creator>
  <dc:title/>
  <dc:subject/>
  <dc:description/>
  <cp:keywords/>
  <cp:category/>
  <cp:lastModifiedBy>Unknown</cp:lastModifiedBy>
  <dcterms:created xsi:type="dcterms:W3CDTF">2026-03-17T14:49:48Z</dcterms:created>
  <dcterms:modified xsi:type="dcterms:W3CDTF">2026-03-17T14:49:48Z</dcterms:modified>
</cp:coreProperties>
</file>